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11640" activeTab="8"/>
  </bookViews>
  <sheets>
    <sheet name="мат 6" sheetId="1" r:id="rId1"/>
    <sheet name="мат7" sheetId="2" r:id="rId2"/>
    <sheet name="р.я 6" sheetId="14" r:id="rId3"/>
    <sheet name="р.я 7" sheetId="13" r:id="rId4"/>
    <sheet name="хим8" sheetId="3" r:id="rId5"/>
    <sheet name="физика8" sheetId="9" r:id="rId6"/>
    <sheet name="матем8" sheetId="15" r:id="rId7"/>
    <sheet name="физика9" sheetId="16" r:id="rId8"/>
    <sheet name="химия9" sheetId="17" r:id="rId9"/>
    <sheet name="Лист1" sheetId="18" r:id="rId10"/>
  </sheets>
  <calcPr calcId="124519"/>
</workbook>
</file>

<file path=xl/calcChain.xml><?xml version="1.0" encoding="utf-8"?>
<calcChain xmlns="http://schemas.openxmlformats.org/spreadsheetml/2006/main">
  <c r="B24" i="17"/>
  <c r="B25" i="16"/>
  <c r="B26" i="15"/>
  <c r="B28" i="9"/>
  <c r="C24" i="3"/>
  <c r="B24"/>
  <c r="O16" i="16"/>
  <c r="N16"/>
  <c r="M16"/>
  <c r="L16"/>
  <c r="J16"/>
  <c r="H16"/>
  <c r="F16"/>
  <c r="D16"/>
  <c r="L15" i="17"/>
  <c r="J15"/>
  <c r="H15"/>
  <c r="O19" i="9"/>
  <c r="N19"/>
  <c r="M19"/>
  <c r="L19"/>
  <c r="J19"/>
  <c r="H19"/>
  <c r="F19"/>
  <c r="L15" i="3"/>
  <c r="J15"/>
  <c r="H15"/>
  <c r="D15"/>
  <c r="O17" i="15"/>
  <c r="N17"/>
  <c r="M17"/>
  <c r="L17"/>
  <c r="J17"/>
  <c r="H17"/>
  <c r="F17"/>
  <c r="D17"/>
  <c r="P19" i="2"/>
  <c r="O19"/>
  <c r="N19"/>
  <c r="K19"/>
  <c r="I19"/>
  <c r="G19"/>
  <c r="E19"/>
  <c r="P23" i="13"/>
  <c r="O23"/>
  <c r="N23"/>
  <c r="M23"/>
  <c r="K23"/>
  <c r="I23"/>
  <c r="G23"/>
  <c r="E23"/>
  <c r="P22" i="1"/>
  <c r="O22"/>
  <c r="N22"/>
  <c r="M22"/>
  <c r="K22"/>
  <c r="I22"/>
  <c r="G22"/>
  <c r="E22"/>
  <c r="P22" i="14"/>
  <c r="O22"/>
  <c r="N22"/>
  <c r="M22"/>
  <c r="K22"/>
  <c r="I22"/>
  <c r="G22"/>
  <c r="E22"/>
  <c r="O14" i="16"/>
  <c r="N14"/>
  <c r="M14"/>
  <c r="L14"/>
  <c r="J14"/>
  <c r="H14"/>
  <c r="D14"/>
  <c r="O17" i="9"/>
  <c r="N17"/>
  <c r="M17"/>
  <c r="J17"/>
  <c r="H17"/>
  <c r="O13" i="17"/>
  <c r="N13"/>
  <c r="M13"/>
  <c r="L13"/>
  <c r="J13"/>
  <c r="H13"/>
  <c r="D13"/>
  <c r="O13" i="3"/>
  <c r="N13"/>
  <c r="M13"/>
  <c r="L13"/>
  <c r="J13"/>
  <c r="H13"/>
  <c r="D13"/>
  <c r="O15" i="15"/>
  <c r="M15"/>
  <c r="L15"/>
  <c r="J15"/>
  <c r="D15"/>
  <c r="P17" i="2"/>
  <c r="O17"/>
  <c r="N17"/>
  <c r="K17"/>
  <c r="I17"/>
  <c r="G17"/>
  <c r="E17"/>
  <c r="P20" i="1"/>
  <c r="O20"/>
  <c r="N20"/>
  <c r="K20"/>
  <c r="I20"/>
  <c r="E20"/>
  <c r="P21" i="13"/>
  <c r="O21"/>
  <c r="N21"/>
  <c r="K21"/>
  <c r="I21"/>
  <c r="G21"/>
  <c r="E21"/>
  <c r="P20" i="14"/>
  <c r="O20"/>
  <c r="N20"/>
  <c r="M20"/>
  <c r="I20"/>
  <c r="G20"/>
  <c r="E20"/>
  <c r="N14" i="13"/>
  <c r="D10" i="2"/>
  <c r="C10"/>
  <c r="D31" i="1"/>
  <c r="D14" i="13"/>
  <c r="E10" i="2"/>
  <c r="P14" i="13"/>
  <c r="N10" i="2"/>
  <c r="C31" i="1"/>
</calcChain>
</file>

<file path=xl/sharedStrings.xml><?xml version="1.0" encoding="utf-8"?>
<sst xmlns="http://schemas.openxmlformats.org/spreadsheetml/2006/main" count="602" uniqueCount="158">
  <si>
    <t>№</t>
  </si>
  <si>
    <t>кол-во участников</t>
  </si>
  <si>
    <t>успеваемость</t>
  </si>
  <si>
    <t>качество</t>
  </si>
  <si>
    <t>приложение №1</t>
  </si>
  <si>
    <t xml:space="preserve">к приказу МКУ «ОО БМР РТ» </t>
  </si>
  <si>
    <t>ФИО учителя</t>
  </si>
  <si>
    <t>СОШ № 1</t>
  </si>
  <si>
    <t>СОШ № 2</t>
  </si>
  <si>
    <t>СОШ № 3</t>
  </si>
  <si>
    <t>Гимназия№4</t>
  </si>
  <si>
    <t>СОШ № 5</t>
  </si>
  <si>
    <t>СОШ № 6</t>
  </si>
  <si>
    <t>СОШ №7</t>
  </si>
  <si>
    <t>Александровская СОШ</t>
  </si>
  <si>
    <t>Алексеевская ООШ</t>
  </si>
  <si>
    <t>Исергаповская СОШ</t>
  </si>
  <si>
    <t>Кзыл-Ярская СОШ</t>
  </si>
  <si>
    <t>П-Урустамакская СОШ</t>
  </si>
  <si>
    <t>Шалтинская ООШ</t>
  </si>
  <si>
    <t>Ново-Чутинская ООШ</t>
  </si>
  <si>
    <t>Новозареченская СОШ</t>
  </si>
  <si>
    <t>Потапово-Тумбарлин ООШ</t>
  </si>
  <si>
    <t>Тат.Тумбарлинская СОШ</t>
  </si>
  <si>
    <t>Поповская СОШ</t>
  </si>
  <si>
    <t>Т.Кандызская СОШ</t>
  </si>
  <si>
    <t>Крым-Сарайская ООШ</t>
  </si>
  <si>
    <t>ОО</t>
  </si>
  <si>
    <t>кол-во учащихся (всего)</t>
  </si>
  <si>
    <t>выполняли</t>
  </si>
  <si>
    <t>%</t>
  </si>
  <si>
    <t>получили "5"</t>
  </si>
  <si>
    <t>количество</t>
  </si>
  <si>
    <t>получили "4"</t>
  </si>
  <si>
    <t>получили "3"</t>
  </si>
  <si>
    <t>получили "2"</t>
  </si>
  <si>
    <t>средняя оценка</t>
  </si>
  <si>
    <r>
      <t>Анализ контрольной работы за 2 четверть 2020/2021 учебного года
поматематике</t>
    </r>
    <r>
      <rPr>
        <u/>
        <sz val="11"/>
        <color theme="1"/>
        <rFont val="Calibri"/>
        <family val="2"/>
        <charset val="204"/>
        <scheme val="minor"/>
      </rPr>
      <t>, 6класс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</si>
  <si>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 2020/2021 учебного года
по математике</t>
    </r>
    <r>
      <rPr>
        <u/>
        <sz val="11"/>
        <color theme="1"/>
        <rFont val="Calibri"/>
        <family val="2"/>
        <charset val="204"/>
        <scheme val="minor"/>
      </rPr>
      <t>, 7класс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</si>
  <si>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 xml:space="preserve">Анализ контрольной работы за 2 четверть 2020/2021учебного года
по </t>
    </r>
    <r>
      <rPr>
        <u/>
        <sz val="11"/>
        <color theme="1"/>
        <rFont val="Calibri"/>
        <family val="2"/>
        <charset val="204"/>
        <scheme val="minor"/>
      </rPr>
      <t>русскому языку,6 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</si>
  <si>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 2020/2021учебного года
порусскому языку</t>
    </r>
    <r>
      <rPr>
        <u/>
        <sz val="11"/>
        <color theme="1"/>
        <rFont val="Calibri"/>
        <family val="2"/>
        <charset val="204"/>
        <scheme val="minor"/>
      </rPr>
      <t>, 7 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</si>
  <si>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 2020/2021 учебного года
по химии</t>
    </r>
    <r>
      <rPr>
        <u/>
        <sz val="11"/>
        <color theme="1"/>
        <rFont val="Calibri"/>
        <family val="2"/>
        <charset val="204"/>
        <scheme val="minor"/>
      </rPr>
      <t>, 8 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</si>
  <si>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 2020/2021 учебного года
по физике</t>
    </r>
    <r>
      <rPr>
        <u/>
        <sz val="11"/>
        <color theme="1"/>
        <rFont val="Calibri"/>
        <family val="2"/>
        <charset val="204"/>
        <scheme val="minor"/>
      </rPr>
      <t>, 8класс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</si>
  <si>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четверть2020/2021учебного года
по математике</t>
    </r>
    <r>
      <rPr>
        <u/>
        <sz val="11"/>
        <color theme="1"/>
        <rFont val="Calibri"/>
        <family val="2"/>
        <charset val="204"/>
        <scheme val="minor"/>
      </rPr>
      <t>, 8 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</si>
  <si>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 2020/2021учебного года
пофизике</t>
    </r>
    <r>
      <rPr>
        <u/>
        <sz val="11"/>
        <color theme="1"/>
        <rFont val="Calibri"/>
        <family val="2"/>
        <charset val="204"/>
        <scheme val="minor"/>
      </rPr>
      <t>, 9 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</si>
  <si>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Анализ контрольной работы за 2 четверть 2020/2021 учебного года
по химии</t>
    </r>
    <r>
      <rPr>
        <u/>
        <sz val="11"/>
        <color theme="1"/>
        <rFont val="Calibri"/>
        <family val="2"/>
        <charset val="204"/>
        <scheme val="minor"/>
      </rPr>
      <t>, 9 класс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</si>
  <si>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3,3</t>
  </si>
  <si>
    <t>100</t>
  </si>
  <si>
    <t>1</t>
  </si>
  <si>
    <t>7,1</t>
  </si>
  <si>
    <t>4</t>
  </si>
  <si>
    <t>28,6</t>
  </si>
  <si>
    <t>8</t>
  </si>
  <si>
    <t>57</t>
  </si>
  <si>
    <t>93</t>
  </si>
  <si>
    <t>36</t>
  </si>
  <si>
    <t>0</t>
  </si>
  <si>
    <t>6</t>
  </si>
  <si>
    <t>40</t>
  </si>
  <si>
    <t>9</t>
  </si>
  <si>
    <t>60</t>
  </si>
  <si>
    <t>3,4</t>
  </si>
  <si>
    <t>33</t>
  </si>
  <si>
    <t>2</t>
  </si>
  <si>
    <t>16</t>
  </si>
  <si>
    <t>49</t>
  </si>
  <si>
    <t>80</t>
  </si>
  <si>
    <t>2,8</t>
  </si>
  <si>
    <t>7</t>
  </si>
  <si>
    <t>46,4</t>
  </si>
  <si>
    <t>11,6</t>
  </si>
  <si>
    <t>88</t>
  </si>
  <si>
    <t>4,2</t>
  </si>
  <si>
    <t>5,2</t>
  </si>
  <si>
    <t>31,2</t>
  </si>
  <si>
    <t>12</t>
  </si>
  <si>
    <t>62,4</t>
  </si>
  <si>
    <t>36,4</t>
  </si>
  <si>
    <t>3</t>
  </si>
  <si>
    <t>15,6</t>
  </si>
  <si>
    <t>15</t>
  </si>
  <si>
    <t>78</t>
  </si>
  <si>
    <t>3,10</t>
  </si>
  <si>
    <t>20,8</t>
  </si>
  <si>
    <t>10</t>
  </si>
  <si>
    <t>52</t>
  </si>
  <si>
    <t>5</t>
  </si>
  <si>
    <t>26</t>
  </si>
  <si>
    <t>2,9</t>
  </si>
  <si>
    <t>71</t>
  </si>
  <si>
    <t>28,4</t>
  </si>
  <si>
    <t>2,7</t>
  </si>
  <si>
    <t>43</t>
  </si>
  <si>
    <t>14,3/28,6</t>
  </si>
  <si>
    <t>42,9/42,9</t>
  </si>
  <si>
    <t>28,6/14,3</t>
  </si>
  <si>
    <t xml:space="preserve"> 14,3/14,3</t>
  </si>
  <si>
    <t>85,2/85,2</t>
  </si>
  <si>
    <t>57,1/71</t>
  </si>
  <si>
    <t>3,5/3,8</t>
  </si>
  <si>
    <t>0/0</t>
  </si>
  <si>
    <t>40/40</t>
  </si>
  <si>
    <t>40/20</t>
  </si>
  <si>
    <t>20/40</t>
  </si>
  <si>
    <t>80/60</t>
  </si>
  <si>
    <t>3,2/3</t>
  </si>
  <si>
    <t>3,7</t>
  </si>
  <si>
    <t>3,1</t>
  </si>
  <si>
    <t>3,5</t>
  </si>
  <si>
    <t>17</t>
  </si>
  <si>
    <t xml:space="preserve">21% </t>
  </si>
  <si>
    <t>3,9</t>
  </si>
  <si>
    <t>3,85</t>
  </si>
  <si>
    <t>10/10</t>
  </si>
  <si>
    <t>35/50</t>
  </si>
  <si>
    <t>45/35</t>
  </si>
  <si>
    <t>10/5</t>
  </si>
  <si>
    <t>90/95</t>
  </si>
  <si>
    <t>45/60</t>
  </si>
  <si>
    <t>3,45/3,65</t>
  </si>
  <si>
    <t>0/28,6</t>
  </si>
  <si>
    <t>71,4/71,4</t>
  </si>
  <si>
    <t>28,6/0</t>
  </si>
  <si>
    <t>71/100</t>
  </si>
  <si>
    <t>3,4/4,3</t>
  </si>
  <si>
    <t>3,.5%</t>
  </si>
  <si>
    <t>3,.25%</t>
  </si>
  <si>
    <t>0/3</t>
  </si>
  <si>
    <t>0/27</t>
  </si>
  <si>
    <t>45/27</t>
  </si>
  <si>
    <t>45/45</t>
  </si>
  <si>
    <t>9/0</t>
  </si>
  <si>
    <t>90/100</t>
  </si>
  <si>
    <t>45/54</t>
  </si>
  <si>
    <t>3,36/3,82</t>
  </si>
  <si>
    <t>50/50</t>
  </si>
  <si>
    <t>100/100</t>
  </si>
  <si>
    <t>100/50</t>
  </si>
  <si>
    <t>4,5/4</t>
  </si>
  <si>
    <t>0.</t>
  </si>
  <si>
    <t>22\55</t>
  </si>
  <si>
    <t>22\33</t>
  </si>
  <si>
    <t>55\11</t>
  </si>
  <si>
    <t>44\89</t>
  </si>
  <si>
    <t>22\56</t>
  </si>
  <si>
    <t>2,67\3,44</t>
  </si>
  <si>
    <t>50\33</t>
  </si>
  <si>
    <t>33\33</t>
  </si>
  <si>
    <t>17\33</t>
  </si>
  <si>
    <t>100\100</t>
  </si>
  <si>
    <t>83\67</t>
  </si>
  <si>
    <t>4,33\4</t>
  </si>
  <si>
    <t>21</t>
  </si>
  <si>
    <t>35</t>
  </si>
  <si>
    <t>23</t>
  </si>
  <si>
    <t>20</t>
  </si>
  <si>
    <t>11</t>
  </si>
  <si>
    <t>район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</si>
</sst>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69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/>
    <xf numFmtId="0" fontId="3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9" fontId="0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0" fontId="0" fillId="0" borderId="1" xfId="0" applyNumberFormat="1" applyFont="1" applyBorder="1" applyAlignment="1">
      <alignment horizontal="center" vertical="top"/>
    </xf>
    <xf numFmtId="9" fontId="0" fillId="0" borderId="0" xfId="0" applyNumberFormat="1" applyFont="1" applyAlignment="1">
      <alignment horizontal="center" vertical="top"/>
    </xf>
    <xf numFmtId="0" fontId="4" fillId="0" borderId="0" xfId="0" applyFont="1"/>
    <xf numFmtId="0" fontId="3" fillId="0" borderId="1" xfId="0" applyFont="1" applyFill="1" applyBorder="1" applyAlignment="1">
      <alignment horizontal="center" vertical="top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9" fontId="0" fillId="0" borderId="0" xfId="0" applyNumberFormat="1" applyFont="1" applyAlignment="1">
      <alignment horizontal="center"/>
    </xf>
    <xf numFmtId="9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9" fontId="9" fillId="0" borderId="1" xfId="0" applyNumberFormat="1" applyFont="1" applyBorder="1" applyAlignment="1">
      <alignment horizontal="center" vertical="top"/>
    </xf>
    <xf numFmtId="10" fontId="10" fillId="0" borderId="1" xfId="0" applyNumberFormat="1" applyFont="1" applyBorder="1" applyAlignment="1">
      <alignment horizontal="center" vertical="top"/>
    </xf>
    <xf numFmtId="9" fontId="9" fillId="0" borderId="0" xfId="0" applyNumberFormat="1" applyFont="1" applyAlignment="1">
      <alignment horizontal="center"/>
    </xf>
    <xf numFmtId="2" fontId="9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0" fillId="0" borderId="1" xfId="0" applyFont="1" applyFill="1" applyBorder="1"/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10" fontId="3" fillId="0" borderId="1" xfId="0" applyNumberFormat="1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/>
    </xf>
    <xf numFmtId="10" fontId="1" fillId="0" borderId="1" xfId="0" applyNumberFormat="1" applyFont="1" applyBorder="1" applyAlignment="1">
      <alignment horizontal="center" vertical="top"/>
    </xf>
    <xf numFmtId="9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 wrapText="1"/>
    </xf>
    <xf numFmtId="9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/>
    </xf>
    <xf numFmtId="10" fontId="9" fillId="0" borderId="1" xfId="0" applyNumberFormat="1" applyFont="1" applyBorder="1" applyAlignment="1">
      <alignment horizontal="center" vertical="top"/>
    </xf>
    <xf numFmtId="9" fontId="3" fillId="0" borderId="1" xfId="0" applyNumberFormat="1" applyFont="1" applyBorder="1" applyAlignment="1">
      <alignment horizontal="center" vertical="top" wrapText="1"/>
    </xf>
    <xf numFmtId="10" fontId="0" fillId="0" borderId="1" xfId="0" applyNumberFormat="1" applyBorder="1" applyAlignment="1">
      <alignment horizontal="center" vertical="top"/>
    </xf>
    <xf numFmtId="10" fontId="3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/>
    </xf>
    <xf numFmtId="165" fontId="9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49" fontId="0" fillId="0" borderId="4" xfId="0" applyNumberFormat="1" applyFont="1" applyFill="1" applyBorder="1" applyAlignment="1">
      <alignment horizontal="center" vertical="top"/>
    </xf>
    <xf numFmtId="9" fontId="9" fillId="0" borderId="1" xfId="0" applyNumberFormat="1" applyFont="1" applyFill="1" applyBorder="1" applyAlignment="1">
      <alignment horizontal="center" vertical="top"/>
    </xf>
    <xf numFmtId="9" fontId="9" fillId="0" borderId="4" xfId="0" applyNumberFormat="1" applyFont="1" applyFill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49" fontId="0" fillId="2" borderId="1" xfId="0" applyNumberForma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9" fontId="0" fillId="0" borderId="1" xfId="0" applyNumberFormat="1" applyFont="1" applyFill="1" applyBorder="1" applyAlignment="1">
      <alignment horizontal="center" vertical="top"/>
    </xf>
    <xf numFmtId="9" fontId="3" fillId="0" borderId="1" xfId="0" applyNumberFormat="1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9" fontId="0" fillId="0" borderId="0" xfId="0" applyNumberFormat="1" applyFont="1" applyFill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1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3" fillId="0" borderId="0" xfId="0" applyFont="1" applyFill="1"/>
    <xf numFmtId="0" fontId="6" fillId="0" borderId="0" xfId="0" applyFont="1" applyFill="1"/>
    <xf numFmtId="49" fontId="9" fillId="2" borderId="1" xfId="0" applyNumberFormat="1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9" fontId="4" fillId="0" borderId="1" xfId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9" fontId="15" fillId="0" borderId="1" xfId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2" fontId="0" fillId="0" borderId="0" xfId="0" applyNumberFormat="1" applyFont="1" applyAlignment="1">
      <alignment horizontal="center"/>
    </xf>
    <xf numFmtId="2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top"/>
    </xf>
    <xf numFmtId="16" fontId="0" fillId="0" borderId="1" xfId="0" applyNumberFormat="1" applyFont="1" applyBorder="1" applyAlignment="1">
      <alignment horizontal="center" vertical="top" wrapText="1"/>
    </xf>
    <xf numFmtId="16" fontId="0" fillId="0" borderId="1" xfId="0" applyNumberFormat="1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10" fontId="8" fillId="0" borderId="1" xfId="0" applyNumberFormat="1" applyFont="1" applyBorder="1" applyAlignment="1">
      <alignment horizontal="center" vertical="top"/>
    </xf>
    <xf numFmtId="9" fontId="8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R37"/>
  <sheetViews>
    <sheetView topLeftCell="A4" workbookViewId="0">
      <selection activeCell="B31" sqref="B31"/>
    </sheetView>
  </sheetViews>
  <sheetFormatPr defaultRowHeight="15"/>
  <cols>
    <col min="1" max="1" width="6.42578125" customWidth="1"/>
    <col min="2" max="2" width="25.85546875" customWidth="1"/>
    <col min="3" max="3" width="11.5703125" customWidth="1"/>
    <col min="4" max="4" width="11.5703125" style="88" customWidth="1"/>
    <col min="6" max="6" width="9.140625" style="88"/>
    <col min="8" max="8" width="9.140625" style="88"/>
    <col min="10" max="10" width="9.140625" style="88"/>
    <col min="12" max="12" width="9.140625" style="88"/>
  </cols>
  <sheetData>
    <row r="6" spans="1:18" ht="48.75" customHeight="1">
      <c r="A6" s="159" t="s">
        <v>37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</row>
    <row r="8" spans="1:18">
      <c r="A8" s="1"/>
      <c r="B8" s="1"/>
      <c r="C8" s="23"/>
      <c r="D8" s="160" t="s">
        <v>29</v>
      </c>
      <c r="E8" s="160"/>
      <c r="F8" s="161" t="s">
        <v>31</v>
      </c>
      <c r="G8" s="161"/>
      <c r="H8" s="161" t="s">
        <v>33</v>
      </c>
      <c r="I8" s="161"/>
      <c r="J8" s="161" t="s">
        <v>34</v>
      </c>
      <c r="K8" s="161"/>
      <c r="L8" s="161" t="s">
        <v>35</v>
      </c>
      <c r="M8" s="161"/>
      <c r="N8" s="161" t="s">
        <v>2</v>
      </c>
      <c r="O8" s="161" t="s">
        <v>3</v>
      </c>
      <c r="P8" s="161" t="s">
        <v>36</v>
      </c>
    </row>
    <row r="9" spans="1:18" ht="45">
      <c r="A9" s="10" t="s">
        <v>0</v>
      </c>
      <c r="B9" s="10" t="s">
        <v>27</v>
      </c>
      <c r="C9" s="3" t="s">
        <v>28</v>
      </c>
      <c r="D9" s="84" t="s">
        <v>1</v>
      </c>
      <c r="E9" s="15" t="s">
        <v>30</v>
      </c>
      <c r="F9" s="84" t="s">
        <v>32</v>
      </c>
      <c r="G9" s="15" t="s">
        <v>30</v>
      </c>
      <c r="H9" s="84" t="s">
        <v>32</v>
      </c>
      <c r="I9" s="15" t="s">
        <v>30</v>
      </c>
      <c r="J9" s="84" t="s">
        <v>32</v>
      </c>
      <c r="K9" s="15" t="s">
        <v>30</v>
      </c>
      <c r="L9" s="84" t="s">
        <v>32</v>
      </c>
      <c r="M9" s="15" t="s">
        <v>30</v>
      </c>
      <c r="N9" s="161"/>
      <c r="O9" s="161"/>
      <c r="P9" s="161"/>
    </row>
    <row r="10" spans="1:18">
      <c r="A10" s="3"/>
      <c r="B10" s="3"/>
      <c r="C10" s="3"/>
      <c r="D10" s="84"/>
      <c r="E10" s="3"/>
      <c r="F10" s="84"/>
      <c r="G10" s="3"/>
      <c r="H10" s="84"/>
      <c r="I10" s="3"/>
      <c r="J10" s="84"/>
      <c r="K10" s="3"/>
      <c r="L10" s="84"/>
      <c r="M10" s="3"/>
      <c r="N10" s="3"/>
      <c r="O10" s="3"/>
      <c r="P10" s="3"/>
    </row>
    <row r="11" spans="1:18">
      <c r="A11" s="4">
        <v>1</v>
      </c>
      <c r="B11" s="5" t="s">
        <v>7</v>
      </c>
      <c r="C11" s="17">
        <v>24</v>
      </c>
      <c r="D11" s="85">
        <v>21</v>
      </c>
      <c r="E11" s="13">
        <v>0.86</v>
      </c>
      <c r="F11" s="85">
        <v>1</v>
      </c>
      <c r="G11" s="13">
        <v>0.05</v>
      </c>
      <c r="H11" s="85">
        <v>8</v>
      </c>
      <c r="I11" s="13">
        <v>0.38</v>
      </c>
      <c r="J11" s="85">
        <v>9</v>
      </c>
      <c r="K11" s="13">
        <v>0.43</v>
      </c>
      <c r="L11" s="85">
        <v>3</v>
      </c>
      <c r="M11" s="13">
        <v>0.14000000000000001</v>
      </c>
      <c r="N11" s="125">
        <v>86</v>
      </c>
      <c r="O11" s="125">
        <v>43</v>
      </c>
      <c r="P11" s="125">
        <v>3.33</v>
      </c>
    </row>
    <row r="12" spans="1:18">
      <c r="A12" s="4">
        <v>2</v>
      </c>
      <c r="B12" s="5" t="s">
        <v>8</v>
      </c>
      <c r="C12" s="21">
        <v>58</v>
      </c>
      <c r="D12" s="21">
        <v>52</v>
      </c>
      <c r="E12" s="15">
        <v>90</v>
      </c>
      <c r="F12" s="15">
        <v>6</v>
      </c>
      <c r="G12" s="15">
        <v>12</v>
      </c>
      <c r="H12" s="45">
        <v>20</v>
      </c>
      <c r="I12" s="45">
        <v>38</v>
      </c>
      <c r="J12" s="45">
        <v>23</v>
      </c>
      <c r="K12" s="45">
        <v>44</v>
      </c>
      <c r="L12" s="15">
        <v>4</v>
      </c>
      <c r="M12" s="15">
        <v>8</v>
      </c>
      <c r="N12" s="15">
        <v>92</v>
      </c>
      <c r="O12" s="15">
        <v>50</v>
      </c>
      <c r="P12" s="15">
        <v>3.6</v>
      </c>
    </row>
    <row r="13" spans="1:18">
      <c r="A13" s="4">
        <v>3</v>
      </c>
      <c r="B13" s="5" t="s">
        <v>9</v>
      </c>
      <c r="C13" s="17">
        <v>22</v>
      </c>
      <c r="D13" s="85">
        <v>20</v>
      </c>
      <c r="E13" s="125">
        <v>90.9</v>
      </c>
      <c r="F13" s="92">
        <v>0</v>
      </c>
      <c r="G13" s="56">
        <v>0</v>
      </c>
      <c r="H13" s="85">
        <v>11</v>
      </c>
      <c r="I13" s="125">
        <v>55</v>
      </c>
      <c r="J13" s="85">
        <v>8</v>
      </c>
      <c r="K13" s="125">
        <v>40</v>
      </c>
      <c r="L13" s="85">
        <v>1</v>
      </c>
      <c r="M13" s="125">
        <v>5</v>
      </c>
      <c r="N13" s="125">
        <v>95</v>
      </c>
      <c r="O13" s="125">
        <v>55</v>
      </c>
      <c r="P13" s="125">
        <v>3.5</v>
      </c>
    </row>
    <row r="14" spans="1:18">
      <c r="A14" s="4">
        <v>4</v>
      </c>
      <c r="B14" s="5" t="s">
        <v>10</v>
      </c>
      <c r="C14" s="17">
        <v>14</v>
      </c>
      <c r="D14" s="86">
        <v>14</v>
      </c>
      <c r="E14" s="8" t="s">
        <v>47</v>
      </c>
      <c r="F14" s="90" t="s">
        <v>48</v>
      </c>
      <c r="G14" s="8" t="s">
        <v>49</v>
      </c>
      <c r="H14" s="90" t="s">
        <v>50</v>
      </c>
      <c r="I14" s="8" t="s">
        <v>51</v>
      </c>
      <c r="J14" s="90" t="s">
        <v>52</v>
      </c>
      <c r="K14" s="8" t="s">
        <v>53</v>
      </c>
      <c r="L14" s="90" t="s">
        <v>48</v>
      </c>
      <c r="M14" s="8" t="s">
        <v>49</v>
      </c>
      <c r="N14" s="8" t="s">
        <v>54</v>
      </c>
      <c r="O14" s="8" t="s">
        <v>55</v>
      </c>
      <c r="P14" s="8" t="s">
        <v>46</v>
      </c>
    </row>
    <row r="15" spans="1:18">
      <c r="A15" s="4">
        <v>5</v>
      </c>
      <c r="B15" s="5" t="s">
        <v>11</v>
      </c>
      <c r="C15" s="17">
        <v>37</v>
      </c>
      <c r="D15" s="17">
        <v>36</v>
      </c>
      <c r="E15" s="52">
        <v>0.99019999999999997</v>
      </c>
      <c r="F15" s="14">
        <v>11</v>
      </c>
      <c r="G15" s="51">
        <v>0.30499999999999999</v>
      </c>
      <c r="H15" s="14">
        <v>4</v>
      </c>
      <c r="I15" s="51">
        <v>0.1142</v>
      </c>
      <c r="J15" s="14">
        <v>17</v>
      </c>
      <c r="K15" s="51">
        <v>0.48570000000000002</v>
      </c>
      <c r="L15" s="14">
        <v>3</v>
      </c>
      <c r="M15" s="51">
        <v>8.5699999999999998E-2</v>
      </c>
      <c r="N15" s="52">
        <v>0.91400000000000003</v>
      </c>
      <c r="O15" s="52">
        <v>0.42849999999999999</v>
      </c>
      <c r="P15" s="14">
        <v>3.65</v>
      </c>
    </row>
    <row r="16" spans="1:18">
      <c r="A16" s="4">
        <v>6</v>
      </c>
      <c r="B16" s="5" t="s">
        <v>12</v>
      </c>
      <c r="C16" s="17">
        <v>62</v>
      </c>
      <c r="D16" s="86">
        <v>52</v>
      </c>
      <c r="E16" s="13">
        <v>0.84</v>
      </c>
      <c r="F16" s="85">
        <v>0</v>
      </c>
      <c r="G16" s="13">
        <v>0</v>
      </c>
      <c r="H16" s="85">
        <v>0</v>
      </c>
      <c r="I16" s="13">
        <v>0</v>
      </c>
      <c r="J16" s="85">
        <v>35</v>
      </c>
      <c r="K16" s="13">
        <v>0.67</v>
      </c>
      <c r="L16" s="85">
        <v>17</v>
      </c>
      <c r="M16" s="13">
        <v>0.33</v>
      </c>
      <c r="N16" s="13">
        <v>0.67</v>
      </c>
      <c r="O16" s="13">
        <v>0</v>
      </c>
      <c r="P16" s="8" t="s">
        <v>91</v>
      </c>
      <c r="R16" s="2"/>
    </row>
    <row r="17" spans="1:16">
      <c r="A17" s="4">
        <v>7</v>
      </c>
      <c r="B17" s="5" t="s">
        <v>13</v>
      </c>
      <c r="C17" s="129">
        <v>42</v>
      </c>
      <c r="D17" s="129">
        <v>42</v>
      </c>
      <c r="E17" s="130">
        <v>1</v>
      </c>
      <c r="F17" s="132">
        <v>9</v>
      </c>
      <c r="G17" s="130">
        <v>0.21</v>
      </c>
      <c r="H17" s="127">
        <v>13</v>
      </c>
      <c r="I17" s="130">
        <v>0.31</v>
      </c>
      <c r="J17" s="127">
        <v>16</v>
      </c>
      <c r="K17" s="130">
        <v>0.38</v>
      </c>
      <c r="L17" s="127">
        <v>2</v>
      </c>
      <c r="M17" s="130">
        <v>0.04</v>
      </c>
      <c r="N17" s="130">
        <v>0.52</v>
      </c>
      <c r="O17" s="130">
        <v>0.95</v>
      </c>
      <c r="P17" s="131">
        <v>3.5</v>
      </c>
    </row>
    <row r="18" spans="1:16">
      <c r="A18" s="4">
        <v>8</v>
      </c>
      <c r="B18" s="5" t="s">
        <v>14</v>
      </c>
      <c r="C18" s="21">
        <v>8</v>
      </c>
      <c r="D18" s="86">
        <v>8</v>
      </c>
      <c r="E18" s="13">
        <v>1</v>
      </c>
      <c r="F18" s="85">
        <v>2</v>
      </c>
      <c r="G18" s="13">
        <v>0.25</v>
      </c>
      <c r="H18" s="85">
        <v>2</v>
      </c>
      <c r="I18" s="13">
        <v>0.25</v>
      </c>
      <c r="J18" s="85">
        <v>2</v>
      </c>
      <c r="K18" s="13">
        <v>0.25</v>
      </c>
      <c r="L18" s="85">
        <v>2</v>
      </c>
      <c r="M18" s="13">
        <v>0.25</v>
      </c>
      <c r="N18" s="13">
        <v>0.75</v>
      </c>
      <c r="O18" s="13">
        <v>0.5</v>
      </c>
      <c r="P18" s="125">
        <v>3.5</v>
      </c>
    </row>
    <row r="19" spans="1:16">
      <c r="A19" s="4">
        <v>9</v>
      </c>
      <c r="B19" s="5" t="s">
        <v>15</v>
      </c>
      <c r="C19" s="126">
        <v>6</v>
      </c>
      <c r="D19" s="84">
        <v>6</v>
      </c>
      <c r="E19" s="126">
        <v>100</v>
      </c>
      <c r="F19" s="84">
        <v>1</v>
      </c>
      <c r="G19" s="126">
        <v>16</v>
      </c>
      <c r="H19" s="84">
        <v>0</v>
      </c>
      <c r="I19" s="126">
        <v>0</v>
      </c>
      <c r="J19" s="84">
        <v>3</v>
      </c>
      <c r="K19" s="126">
        <v>50</v>
      </c>
      <c r="L19" s="84">
        <v>2</v>
      </c>
      <c r="M19" s="126">
        <v>33</v>
      </c>
      <c r="N19" s="126">
        <v>66</v>
      </c>
      <c r="O19" s="126">
        <v>16</v>
      </c>
      <c r="P19" s="126">
        <v>3</v>
      </c>
    </row>
    <row r="20" spans="1:16">
      <c r="A20" s="4">
        <v>10</v>
      </c>
      <c r="B20" s="5" t="s">
        <v>16</v>
      </c>
      <c r="C20" s="17">
        <v>5</v>
      </c>
      <c r="D20" s="86">
        <v>4</v>
      </c>
      <c r="E20" s="56">
        <f>(D20/C20)*100</f>
        <v>80</v>
      </c>
      <c r="F20" s="92"/>
      <c r="G20" s="56"/>
      <c r="H20" s="92">
        <v>2</v>
      </c>
      <c r="I20" s="73">
        <f>(H20/D20)*100</f>
        <v>50</v>
      </c>
      <c r="J20" s="92">
        <v>2</v>
      </c>
      <c r="K20" s="73">
        <f>(J20/D20)*100</f>
        <v>50</v>
      </c>
      <c r="L20" s="92"/>
      <c r="M20" s="73"/>
      <c r="N20" s="73">
        <f>(4/4)*100</f>
        <v>100</v>
      </c>
      <c r="O20" s="73">
        <f>(2/4)*100</f>
        <v>50</v>
      </c>
      <c r="P20" s="73">
        <f>14/4</f>
        <v>3.5</v>
      </c>
    </row>
    <row r="21" spans="1:16">
      <c r="A21" s="4">
        <v>11</v>
      </c>
      <c r="B21" s="5" t="s">
        <v>17</v>
      </c>
      <c r="C21" s="17">
        <v>20</v>
      </c>
      <c r="D21" s="86">
        <v>20</v>
      </c>
      <c r="E21" s="125">
        <v>100</v>
      </c>
      <c r="F21" s="85">
        <v>6</v>
      </c>
      <c r="G21" s="125">
        <v>30</v>
      </c>
      <c r="H21" s="85">
        <v>8</v>
      </c>
      <c r="I21" s="125">
        <v>40</v>
      </c>
      <c r="J21" s="85">
        <v>4</v>
      </c>
      <c r="K21" s="125">
        <v>20</v>
      </c>
      <c r="L21" s="85">
        <v>2</v>
      </c>
      <c r="M21" s="125">
        <v>10</v>
      </c>
      <c r="N21" s="13">
        <v>0.9</v>
      </c>
      <c r="O21" s="18">
        <v>0.7</v>
      </c>
      <c r="P21" s="8" t="s">
        <v>111</v>
      </c>
    </row>
    <row r="22" spans="1:16">
      <c r="A22" s="4">
        <v>12</v>
      </c>
      <c r="B22" s="5" t="s">
        <v>18</v>
      </c>
      <c r="C22" s="140">
        <v>11</v>
      </c>
      <c r="D22" s="147">
        <v>9</v>
      </c>
      <c r="E22" s="79">
        <f>100/C22*D22</f>
        <v>81.818181818181827</v>
      </c>
      <c r="F22" s="93">
        <v>1</v>
      </c>
      <c r="G22" s="79">
        <f>100/D22*F22</f>
        <v>11.111111111111111</v>
      </c>
      <c r="H22" s="93">
        <v>3</v>
      </c>
      <c r="I22" s="79">
        <f>100/D22*H22</f>
        <v>33.333333333333329</v>
      </c>
      <c r="J22" s="93">
        <v>2</v>
      </c>
      <c r="K22" s="79">
        <f>100/D22*J22</f>
        <v>22.222222222222221</v>
      </c>
      <c r="L22" s="93">
        <v>3</v>
      </c>
      <c r="M22" s="128">
        <f>100/D22*L22</f>
        <v>33.333333333333329</v>
      </c>
      <c r="N22" s="79">
        <f>100/D22*(F22+H22+J22)</f>
        <v>66.666666666666657</v>
      </c>
      <c r="O22" s="79">
        <f>100/D22*(F22+H22)</f>
        <v>44.444444444444443</v>
      </c>
      <c r="P22" s="80">
        <f>(5*F22+4*H22+3*J22+2*L22)/D22</f>
        <v>3.2222222222222223</v>
      </c>
    </row>
    <row r="23" spans="1:16">
      <c r="A23" s="4">
        <v>13</v>
      </c>
      <c r="B23" s="5" t="s">
        <v>19</v>
      </c>
      <c r="C23" s="17">
        <v>3</v>
      </c>
      <c r="D23" s="86">
        <v>3</v>
      </c>
      <c r="E23" s="125">
        <v>100</v>
      </c>
      <c r="F23" s="85">
        <v>1</v>
      </c>
      <c r="G23" s="125">
        <v>33</v>
      </c>
      <c r="H23" s="85">
        <v>0</v>
      </c>
      <c r="I23" s="125">
        <v>0</v>
      </c>
      <c r="J23" s="85">
        <v>1</v>
      </c>
      <c r="K23" s="125">
        <v>33</v>
      </c>
      <c r="L23" s="85">
        <v>1</v>
      </c>
      <c r="M23" s="125">
        <v>0</v>
      </c>
      <c r="N23" s="125">
        <v>66</v>
      </c>
      <c r="O23" s="125">
        <v>33</v>
      </c>
      <c r="P23" s="125">
        <v>3.9</v>
      </c>
    </row>
    <row r="24" spans="1:16">
      <c r="A24" s="4">
        <v>14</v>
      </c>
      <c r="B24" s="5" t="s">
        <v>20</v>
      </c>
      <c r="C24" s="17">
        <v>4</v>
      </c>
      <c r="D24" s="86">
        <v>4</v>
      </c>
      <c r="E24" s="56">
        <v>100</v>
      </c>
      <c r="F24" s="92">
        <v>0</v>
      </c>
      <c r="G24" s="56">
        <v>0</v>
      </c>
      <c r="H24" s="92">
        <v>1</v>
      </c>
      <c r="I24" s="56">
        <v>25</v>
      </c>
      <c r="J24" s="92">
        <v>1</v>
      </c>
      <c r="K24" s="56">
        <v>25</v>
      </c>
      <c r="L24" s="92">
        <v>2</v>
      </c>
      <c r="M24" s="56">
        <v>50</v>
      </c>
      <c r="N24" s="56">
        <v>50</v>
      </c>
      <c r="O24" s="56">
        <v>50</v>
      </c>
      <c r="P24" s="56">
        <v>2.7</v>
      </c>
    </row>
    <row r="25" spans="1:16">
      <c r="A25" s="4">
        <v>15</v>
      </c>
      <c r="B25" s="5" t="s">
        <v>21</v>
      </c>
      <c r="C25" s="17">
        <v>10</v>
      </c>
      <c r="D25" s="86">
        <v>10</v>
      </c>
      <c r="E25" s="125">
        <v>100</v>
      </c>
      <c r="F25" s="85">
        <v>1</v>
      </c>
      <c r="G25" s="125">
        <v>10</v>
      </c>
      <c r="H25" s="85">
        <v>6</v>
      </c>
      <c r="I25" s="125">
        <v>60</v>
      </c>
      <c r="J25" s="85">
        <v>3</v>
      </c>
      <c r="K25" s="125">
        <v>30</v>
      </c>
      <c r="L25" s="85">
        <v>0</v>
      </c>
      <c r="M25" s="125">
        <v>0</v>
      </c>
      <c r="N25" s="125">
        <v>100</v>
      </c>
      <c r="O25" s="125">
        <v>70</v>
      </c>
      <c r="P25" s="125">
        <v>3.8</v>
      </c>
    </row>
    <row r="26" spans="1:16" ht="14.25" customHeight="1">
      <c r="A26" s="4">
        <v>16</v>
      </c>
      <c r="B26" s="5" t="s">
        <v>22</v>
      </c>
      <c r="C26" s="17">
        <v>9</v>
      </c>
      <c r="D26" s="17">
        <v>9</v>
      </c>
      <c r="E26" s="125">
        <v>100</v>
      </c>
      <c r="F26" s="125">
        <v>2</v>
      </c>
      <c r="G26" s="125">
        <v>22</v>
      </c>
      <c r="H26" s="125">
        <v>2</v>
      </c>
      <c r="I26" s="125">
        <v>22</v>
      </c>
      <c r="J26" s="125">
        <v>4</v>
      </c>
      <c r="K26" s="125">
        <v>44</v>
      </c>
      <c r="L26" s="125">
        <v>1</v>
      </c>
      <c r="M26" s="125">
        <v>11</v>
      </c>
      <c r="N26" s="13">
        <v>0.44</v>
      </c>
      <c r="O26" s="13">
        <v>0.89</v>
      </c>
      <c r="P26" s="125">
        <v>3.56</v>
      </c>
    </row>
    <row r="27" spans="1:16">
      <c r="A27" s="4">
        <v>17</v>
      </c>
      <c r="B27" s="5" t="s">
        <v>23</v>
      </c>
      <c r="C27" s="17">
        <v>1</v>
      </c>
      <c r="D27" s="86">
        <v>1</v>
      </c>
      <c r="E27" s="125">
        <v>100</v>
      </c>
      <c r="F27" s="85">
        <v>0</v>
      </c>
      <c r="G27" s="125">
        <v>0</v>
      </c>
      <c r="H27" s="85">
        <v>1</v>
      </c>
      <c r="I27" s="13">
        <v>1</v>
      </c>
      <c r="J27" s="85">
        <v>0</v>
      </c>
      <c r="K27" s="13">
        <v>0</v>
      </c>
      <c r="L27" s="85">
        <v>0</v>
      </c>
      <c r="M27" s="125">
        <v>0</v>
      </c>
      <c r="N27" s="125">
        <v>100</v>
      </c>
      <c r="O27" s="125">
        <v>100</v>
      </c>
      <c r="P27" s="125">
        <v>4</v>
      </c>
    </row>
    <row r="28" spans="1:16" ht="15.75">
      <c r="A28" s="4">
        <v>18</v>
      </c>
      <c r="B28" s="5" t="s">
        <v>24</v>
      </c>
      <c r="C28" s="17">
        <v>11</v>
      </c>
      <c r="D28" s="17">
        <v>11</v>
      </c>
      <c r="E28" s="148">
        <v>100</v>
      </c>
      <c r="F28" s="126">
        <v>0</v>
      </c>
      <c r="G28" s="126">
        <v>0</v>
      </c>
      <c r="H28" s="126">
        <v>5</v>
      </c>
      <c r="I28" s="126">
        <v>45.45</v>
      </c>
      <c r="J28" s="126">
        <v>6</v>
      </c>
      <c r="K28" s="126">
        <v>54.55</v>
      </c>
      <c r="L28" s="126">
        <v>0</v>
      </c>
      <c r="M28" s="126">
        <v>0</v>
      </c>
      <c r="N28" s="126">
        <v>100</v>
      </c>
      <c r="O28" s="126">
        <v>45.45</v>
      </c>
      <c r="P28" s="126">
        <v>3.3</v>
      </c>
    </row>
    <row r="29" spans="1:16">
      <c r="A29" s="4">
        <v>19</v>
      </c>
      <c r="B29" s="5" t="s">
        <v>25</v>
      </c>
      <c r="C29" s="17">
        <v>7</v>
      </c>
      <c r="D29" s="86">
        <v>7</v>
      </c>
      <c r="E29" s="153">
        <v>100</v>
      </c>
      <c r="F29" s="85">
        <v>1</v>
      </c>
      <c r="G29" s="74">
        <v>14.3</v>
      </c>
      <c r="H29" s="85">
        <v>4</v>
      </c>
      <c r="I29" s="153">
        <v>28.6</v>
      </c>
      <c r="J29" s="85">
        <v>3</v>
      </c>
      <c r="K29" s="153">
        <v>42.9</v>
      </c>
      <c r="L29" s="85">
        <v>1</v>
      </c>
      <c r="M29" s="153">
        <v>14.3</v>
      </c>
      <c r="N29" s="153">
        <v>85.8</v>
      </c>
      <c r="O29" s="153">
        <v>42.9</v>
      </c>
      <c r="P29" s="153">
        <v>3.4</v>
      </c>
    </row>
    <row r="30" spans="1:16">
      <c r="A30" s="4">
        <v>20</v>
      </c>
      <c r="B30" s="5" t="s">
        <v>26</v>
      </c>
      <c r="C30" s="17">
        <v>10</v>
      </c>
      <c r="D30" s="86">
        <v>10</v>
      </c>
      <c r="E30" s="14">
        <v>100</v>
      </c>
      <c r="F30" s="91">
        <v>5</v>
      </c>
      <c r="G30" s="14">
        <v>50</v>
      </c>
      <c r="H30" s="91">
        <v>1</v>
      </c>
      <c r="I30" s="14">
        <v>10</v>
      </c>
      <c r="J30" s="91">
        <v>4</v>
      </c>
      <c r="K30" s="14">
        <v>40</v>
      </c>
      <c r="L30" s="91">
        <v>0</v>
      </c>
      <c r="M30" s="14">
        <v>0</v>
      </c>
      <c r="N30" s="14">
        <v>100</v>
      </c>
      <c r="O30" s="14">
        <v>60</v>
      </c>
      <c r="P30" s="14">
        <v>4.0999999999999996</v>
      </c>
    </row>
    <row r="31" spans="1:16">
      <c r="A31" s="4"/>
      <c r="B31" s="42" t="s">
        <v>157</v>
      </c>
      <c r="C31" s="56">
        <f ca="1">SUM(C11:C31)</f>
        <v>364</v>
      </c>
      <c r="D31" s="92">
        <f ca="1">SUM(D11:D31)</f>
        <v>339</v>
      </c>
      <c r="E31" s="56">
        <v>93.1</v>
      </c>
      <c r="F31" s="92">
        <v>48</v>
      </c>
      <c r="G31" s="56">
        <v>14.2</v>
      </c>
      <c r="H31" s="92">
        <v>95</v>
      </c>
      <c r="I31" s="56">
        <v>28</v>
      </c>
      <c r="J31" s="92">
        <v>151</v>
      </c>
      <c r="K31" s="56">
        <v>44.5</v>
      </c>
      <c r="L31" s="92">
        <v>45</v>
      </c>
      <c r="M31" s="56">
        <v>13.3</v>
      </c>
      <c r="N31" s="56">
        <v>86.7</v>
      </c>
      <c r="O31" s="56">
        <v>42.2</v>
      </c>
      <c r="P31" s="56">
        <v>3.4</v>
      </c>
    </row>
    <row r="37" spans="2:4">
      <c r="B37" s="6"/>
      <c r="C37" s="6"/>
      <c r="D37" s="89"/>
    </row>
  </sheetData>
  <mergeCells count="9">
    <mergeCell ref="A6:P6"/>
    <mergeCell ref="D8:E8"/>
    <mergeCell ref="F8:G8"/>
    <mergeCell ref="H8:I8"/>
    <mergeCell ref="J8:K8"/>
    <mergeCell ref="L8:M8"/>
    <mergeCell ref="N8:N9"/>
    <mergeCell ref="O8:O9"/>
    <mergeCell ref="P8:P9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3" sqref="J13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B28" sqref="B28"/>
    </sheetView>
  </sheetViews>
  <sheetFormatPr defaultRowHeight="15"/>
  <cols>
    <col min="1" max="1" width="6.28515625" customWidth="1"/>
    <col min="2" max="2" width="26.85546875" customWidth="1"/>
    <col min="6" max="6" width="9.140625" style="88"/>
    <col min="8" max="8" width="9.140625" style="88"/>
    <col min="10" max="10" width="9.140625" style="88"/>
    <col min="12" max="12" width="9.140625" style="88"/>
  </cols>
  <sheetData>
    <row r="1" spans="1:17">
      <c r="A1" s="2"/>
      <c r="B1" s="2"/>
      <c r="C1" s="2"/>
      <c r="D1" s="2"/>
      <c r="E1" s="2"/>
      <c r="F1" s="94"/>
      <c r="G1" s="2"/>
      <c r="H1" s="94"/>
      <c r="I1" s="2"/>
      <c r="J1" s="94"/>
      <c r="K1" s="2"/>
    </row>
    <row r="2" spans="1:17" ht="30" customHeight="1">
      <c r="A2" s="159" t="s">
        <v>38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7">
      <c r="A3" s="2"/>
      <c r="B3" s="2" t="s">
        <v>6</v>
      </c>
      <c r="C3" s="2"/>
      <c r="D3" s="2"/>
      <c r="E3" s="2"/>
      <c r="F3" s="94"/>
      <c r="G3" s="2"/>
      <c r="H3" s="94"/>
      <c r="I3" s="2"/>
      <c r="J3" s="94"/>
      <c r="K3" s="2"/>
    </row>
    <row r="4" spans="1:17">
      <c r="A4" s="2"/>
      <c r="B4" s="2"/>
      <c r="C4" s="2"/>
      <c r="D4" s="2"/>
      <c r="E4" s="2"/>
      <c r="F4" s="94"/>
      <c r="G4" s="2"/>
      <c r="H4" s="94"/>
      <c r="I4" s="2"/>
      <c r="J4" s="94"/>
      <c r="K4" s="2"/>
    </row>
    <row r="5" spans="1:17">
      <c r="A5" s="1"/>
      <c r="B5" s="1"/>
      <c r="C5" s="1"/>
      <c r="D5" s="165" t="s">
        <v>29</v>
      </c>
      <c r="E5" s="165"/>
      <c r="F5" s="162" t="s">
        <v>31</v>
      </c>
      <c r="G5" s="162"/>
      <c r="H5" s="162" t="s">
        <v>33</v>
      </c>
      <c r="I5" s="162"/>
      <c r="J5" s="162" t="s">
        <v>34</v>
      </c>
      <c r="K5" s="162"/>
      <c r="L5" s="162" t="s">
        <v>35</v>
      </c>
      <c r="M5" s="162"/>
      <c r="N5" s="163" t="s">
        <v>2</v>
      </c>
      <c r="O5" s="163" t="s">
        <v>3</v>
      </c>
      <c r="P5" s="163" t="s">
        <v>36</v>
      </c>
    </row>
    <row r="6" spans="1:17" ht="45">
      <c r="A6" s="10" t="s">
        <v>0</v>
      </c>
      <c r="B6" s="10" t="s">
        <v>27</v>
      </c>
      <c r="C6" s="10" t="s">
        <v>28</v>
      </c>
      <c r="D6" s="10" t="s">
        <v>1</v>
      </c>
      <c r="E6" s="9" t="s">
        <v>30</v>
      </c>
      <c r="F6" s="93" t="s">
        <v>32</v>
      </c>
      <c r="G6" s="9" t="s">
        <v>30</v>
      </c>
      <c r="H6" s="93" t="s">
        <v>32</v>
      </c>
      <c r="I6" s="9" t="s">
        <v>30</v>
      </c>
      <c r="J6" s="93" t="s">
        <v>32</v>
      </c>
      <c r="K6" s="9" t="s">
        <v>30</v>
      </c>
      <c r="L6" s="93" t="s">
        <v>32</v>
      </c>
      <c r="M6" s="9" t="s">
        <v>30</v>
      </c>
      <c r="N6" s="164"/>
      <c r="O6" s="164"/>
      <c r="P6" s="164"/>
    </row>
    <row r="7" spans="1:17">
      <c r="A7" s="3"/>
      <c r="B7" s="3"/>
      <c r="C7" s="3"/>
      <c r="D7" s="3"/>
      <c r="E7" s="3"/>
      <c r="F7" s="84"/>
      <c r="G7" s="3"/>
      <c r="H7" s="84"/>
      <c r="I7" s="3"/>
      <c r="J7" s="84"/>
      <c r="K7" s="3"/>
      <c r="L7" s="84"/>
      <c r="M7" s="3"/>
      <c r="N7" s="3"/>
      <c r="O7" s="3"/>
      <c r="P7" s="3"/>
    </row>
    <row r="8" spans="1:17">
      <c r="A8" s="4"/>
      <c r="B8" s="5" t="s">
        <v>7</v>
      </c>
      <c r="C8" s="126">
        <v>23</v>
      </c>
      <c r="D8" s="126">
        <v>21</v>
      </c>
      <c r="E8" s="58">
        <v>0.91</v>
      </c>
      <c r="F8" s="84">
        <v>0</v>
      </c>
      <c r="G8" s="126">
        <v>0</v>
      </c>
      <c r="H8" s="84">
        <v>7</v>
      </c>
      <c r="I8" s="58">
        <v>0.33</v>
      </c>
      <c r="J8" s="84">
        <v>12</v>
      </c>
      <c r="K8" s="58">
        <v>0.56999999999999995</v>
      </c>
      <c r="L8" s="84">
        <v>2</v>
      </c>
      <c r="M8" s="58">
        <v>0.1</v>
      </c>
      <c r="N8" s="58">
        <v>0.9</v>
      </c>
      <c r="O8" s="58">
        <v>0.33</v>
      </c>
      <c r="P8" s="126">
        <v>3.23</v>
      </c>
    </row>
    <row r="9" spans="1:17">
      <c r="A9" s="4"/>
      <c r="B9" s="5" t="s">
        <v>8</v>
      </c>
      <c r="C9" s="21">
        <v>72</v>
      </c>
      <c r="D9" s="21">
        <v>69</v>
      </c>
      <c r="E9" s="15">
        <v>96</v>
      </c>
      <c r="F9" s="15">
        <v>10</v>
      </c>
      <c r="G9" s="15">
        <v>14</v>
      </c>
      <c r="H9" s="45">
        <v>12</v>
      </c>
      <c r="I9" s="45">
        <v>17</v>
      </c>
      <c r="J9" s="45">
        <v>40</v>
      </c>
      <c r="K9" s="45">
        <v>58</v>
      </c>
      <c r="L9" s="15">
        <v>7</v>
      </c>
      <c r="M9" s="15">
        <v>10</v>
      </c>
      <c r="N9" s="15">
        <v>90</v>
      </c>
      <c r="O9" s="15">
        <v>32</v>
      </c>
      <c r="P9" s="15">
        <v>3.4</v>
      </c>
    </row>
    <row r="10" spans="1:17" ht="15.75">
      <c r="A10" s="4"/>
      <c r="B10" s="5" t="s">
        <v>9</v>
      </c>
      <c r="C10" s="11">
        <f ca="1">SUM(C10:C11)</f>
        <v>33</v>
      </c>
      <c r="D10" s="11">
        <f ca="1">SUM(D10:D11)</f>
        <v>30</v>
      </c>
      <c r="E10" s="12">
        <f ca="1">AVERAGE(E10:E11)</f>
        <v>91</v>
      </c>
      <c r="F10" s="95">
        <v>2</v>
      </c>
      <c r="G10" s="12">
        <v>6</v>
      </c>
      <c r="H10" s="95">
        <v>9</v>
      </c>
      <c r="I10" s="12">
        <v>30</v>
      </c>
      <c r="J10" s="95">
        <v>14</v>
      </c>
      <c r="K10" s="12">
        <v>47</v>
      </c>
      <c r="L10" s="95">
        <v>5</v>
      </c>
      <c r="M10" s="12">
        <v>17</v>
      </c>
      <c r="N10" s="55">
        <f ca="1">AVERAGE(N10:N11)</f>
        <v>83.5</v>
      </c>
      <c r="O10" s="55">
        <v>37</v>
      </c>
      <c r="P10" s="12">
        <v>3.3</v>
      </c>
    </row>
    <row r="11" spans="1:17">
      <c r="A11" s="4"/>
      <c r="B11" s="5" t="s">
        <v>10</v>
      </c>
      <c r="C11" s="17">
        <v>17</v>
      </c>
      <c r="D11" s="17">
        <v>15</v>
      </c>
      <c r="E11" s="8" t="s">
        <v>71</v>
      </c>
      <c r="F11" s="90" t="s">
        <v>56</v>
      </c>
      <c r="G11" s="8" t="s">
        <v>56</v>
      </c>
      <c r="H11" s="90" t="s">
        <v>57</v>
      </c>
      <c r="I11" s="8" t="s">
        <v>58</v>
      </c>
      <c r="J11" s="90" t="s">
        <v>59</v>
      </c>
      <c r="K11" s="8" t="s">
        <v>60</v>
      </c>
      <c r="L11" s="90" t="s">
        <v>56</v>
      </c>
      <c r="M11" s="8" t="s">
        <v>56</v>
      </c>
      <c r="N11" s="8" t="s">
        <v>47</v>
      </c>
      <c r="O11" s="8" t="s">
        <v>58</v>
      </c>
      <c r="P11" s="8" t="s">
        <v>61</v>
      </c>
    </row>
    <row r="12" spans="1:17" ht="15.75">
      <c r="A12" s="4"/>
      <c r="B12" s="5" t="s">
        <v>11</v>
      </c>
      <c r="C12" s="11">
        <v>36</v>
      </c>
      <c r="D12" s="11">
        <v>33</v>
      </c>
      <c r="E12" s="53">
        <v>0.94279999999999997</v>
      </c>
      <c r="F12" s="12">
        <v>10</v>
      </c>
      <c r="G12" s="53">
        <v>0.30299999999999999</v>
      </c>
      <c r="H12" s="12">
        <v>7</v>
      </c>
      <c r="I12" s="53">
        <v>0.21199999999999999</v>
      </c>
      <c r="J12" s="12">
        <v>15</v>
      </c>
      <c r="K12" s="53">
        <v>0.45450000000000002</v>
      </c>
      <c r="L12" s="12">
        <v>2</v>
      </c>
      <c r="M12" s="53">
        <v>6.0600000000000001E-2</v>
      </c>
      <c r="N12" s="54">
        <v>0.93930000000000002</v>
      </c>
      <c r="O12" s="54">
        <v>0.5151</v>
      </c>
      <c r="P12" s="12">
        <v>3.85</v>
      </c>
    </row>
    <row r="13" spans="1:17">
      <c r="A13" s="4"/>
      <c r="B13" s="5" t="s">
        <v>12</v>
      </c>
      <c r="C13" s="17">
        <v>57</v>
      </c>
      <c r="D13" s="17">
        <v>53</v>
      </c>
      <c r="E13" s="13">
        <v>0.93</v>
      </c>
      <c r="F13" s="144">
        <v>4</v>
      </c>
      <c r="G13" s="13">
        <v>8.3000000000000004E-2</v>
      </c>
      <c r="H13" s="144">
        <v>16</v>
      </c>
      <c r="I13" s="13">
        <v>0.3</v>
      </c>
      <c r="J13" s="144">
        <v>26</v>
      </c>
      <c r="K13" s="13">
        <v>0.49</v>
      </c>
      <c r="L13" s="144">
        <v>7</v>
      </c>
      <c r="M13" s="13">
        <v>0.13</v>
      </c>
      <c r="N13" s="13">
        <v>0.87</v>
      </c>
      <c r="O13" s="13">
        <v>0.35</v>
      </c>
      <c r="P13" s="8" t="s">
        <v>46</v>
      </c>
    </row>
    <row r="14" spans="1:17">
      <c r="A14" s="4"/>
      <c r="B14" s="5" t="s">
        <v>13</v>
      </c>
      <c r="C14" s="136">
        <v>51</v>
      </c>
      <c r="D14" s="136">
        <v>41</v>
      </c>
      <c r="E14" s="137">
        <v>0.8</v>
      </c>
      <c r="F14" s="136">
        <v>13</v>
      </c>
      <c r="G14" s="137">
        <v>0.32</v>
      </c>
      <c r="H14" s="136">
        <v>16</v>
      </c>
      <c r="I14" s="137">
        <v>0.39</v>
      </c>
      <c r="J14" s="136">
        <v>11</v>
      </c>
      <c r="K14" s="137">
        <v>0.27</v>
      </c>
      <c r="L14" s="136">
        <v>2</v>
      </c>
      <c r="M14" s="137">
        <v>0.05</v>
      </c>
      <c r="N14" s="138">
        <v>0.95</v>
      </c>
      <c r="O14" s="138">
        <v>0.7</v>
      </c>
      <c r="P14" s="139">
        <v>4</v>
      </c>
    </row>
    <row r="15" spans="1:17">
      <c r="A15" s="4"/>
      <c r="B15" s="5" t="s">
        <v>14</v>
      </c>
      <c r="C15" s="17">
        <v>15</v>
      </c>
      <c r="D15" s="125">
        <v>12</v>
      </c>
      <c r="E15" s="24">
        <v>0.8</v>
      </c>
      <c r="F15" s="85">
        <v>2</v>
      </c>
      <c r="G15" s="24">
        <v>0.17</v>
      </c>
      <c r="H15" s="85">
        <v>6</v>
      </c>
      <c r="I15" s="24">
        <v>0.5</v>
      </c>
      <c r="J15" s="85">
        <v>4</v>
      </c>
      <c r="K15" s="24">
        <v>0.33</v>
      </c>
      <c r="L15" s="85">
        <v>0</v>
      </c>
      <c r="M15" s="24">
        <v>0</v>
      </c>
      <c r="N15" s="13">
        <v>1</v>
      </c>
      <c r="O15" s="13">
        <v>0.66</v>
      </c>
      <c r="P15" s="23">
        <v>3.8</v>
      </c>
    </row>
    <row r="16" spans="1:17">
      <c r="A16" s="4"/>
      <c r="B16" s="5" t="s">
        <v>15</v>
      </c>
      <c r="C16" s="17">
        <v>1</v>
      </c>
      <c r="D16" s="17">
        <v>1</v>
      </c>
      <c r="E16" s="125">
        <v>100</v>
      </c>
      <c r="F16" s="85">
        <v>0</v>
      </c>
      <c r="G16" s="125">
        <v>0</v>
      </c>
      <c r="H16" s="85">
        <v>0</v>
      </c>
      <c r="I16" s="125">
        <v>0</v>
      </c>
      <c r="J16" s="85">
        <v>1</v>
      </c>
      <c r="K16" s="125">
        <v>100</v>
      </c>
      <c r="L16" s="85">
        <v>0</v>
      </c>
      <c r="M16" s="125">
        <v>0</v>
      </c>
      <c r="N16" s="125">
        <v>100</v>
      </c>
      <c r="O16" s="125">
        <v>0</v>
      </c>
      <c r="P16" s="125">
        <v>3</v>
      </c>
      <c r="Q16" s="4"/>
    </row>
    <row r="17" spans="1:16">
      <c r="A17" s="4"/>
      <c r="B17" s="5" t="s">
        <v>16</v>
      </c>
      <c r="C17" s="17">
        <v>12</v>
      </c>
      <c r="D17" s="17">
        <v>12</v>
      </c>
      <c r="E17" s="56">
        <f>(D17/C17)*100</f>
        <v>100</v>
      </c>
      <c r="F17" s="92">
        <v>1</v>
      </c>
      <c r="G17" s="73">
        <f>(1/12)*100</f>
        <v>8.3333333333333321</v>
      </c>
      <c r="H17" s="92">
        <v>4</v>
      </c>
      <c r="I17" s="73">
        <f>(H17/D17)*100</f>
        <v>33.333333333333329</v>
      </c>
      <c r="J17" s="92">
        <v>7</v>
      </c>
      <c r="K17" s="73">
        <f>(J17/D17)*100</f>
        <v>58.333333333333336</v>
      </c>
      <c r="L17" s="92"/>
      <c r="M17" s="73"/>
      <c r="N17" s="73">
        <f>(12/12)*100</f>
        <v>100</v>
      </c>
      <c r="O17" s="73">
        <f>(5/12)*100</f>
        <v>41.666666666666671</v>
      </c>
      <c r="P17" s="73">
        <f>42/12</f>
        <v>3.5</v>
      </c>
    </row>
    <row r="18" spans="1:16">
      <c r="A18" s="4"/>
      <c r="B18" s="5" t="s">
        <v>17</v>
      </c>
      <c r="C18" s="17">
        <v>7</v>
      </c>
      <c r="D18" s="17">
        <v>7</v>
      </c>
      <c r="E18" s="125">
        <v>100</v>
      </c>
      <c r="F18" s="85">
        <v>3</v>
      </c>
      <c r="G18" s="125">
        <v>42.8</v>
      </c>
      <c r="H18" s="85">
        <v>0</v>
      </c>
      <c r="I18" s="125">
        <v>0</v>
      </c>
      <c r="J18" s="85">
        <v>4</v>
      </c>
      <c r="K18" s="125">
        <v>57.1</v>
      </c>
      <c r="L18" s="85">
        <v>0</v>
      </c>
      <c r="M18" s="125">
        <v>0</v>
      </c>
      <c r="N18" s="13">
        <v>1</v>
      </c>
      <c r="O18" s="18">
        <v>0.42799999999999999</v>
      </c>
      <c r="P18" s="8" t="s">
        <v>112</v>
      </c>
    </row>
    <row r="19" spans="1:16">
      <c r="A19" s="4"/>
      <c r="B19" s="5" t="s">
        <v>18</v>
      </c>
      <c r="C19" s="140">
        <v>17</v>
      </c>
      <c r="D19" s="140">
        <v>14</v>
      </c>
      <c r="E19" s="79">
        <f>100/C19*D19</f>
        <v>82.352941176470594</v>
      </c>
      <c r="F19" s="93">
        <v>2</v>
      </c>
      <c r="G19" s="79">
        <f>100/D19*F19</f>
        <v>14.285714285714286</v>
      </c>
      <c r="H19" s="93">
        <v>4</v>
      </c>
      <c r="I19" s="79">
        <f>100/D19*H19</f>
        <v>28.571428571428573</v>
      </c>
      <c r="J19" s="93">
        <v>7</v>
      </c>
      <c r="K19" s="79">
        <f>100/D19*J19</f>
        <v>50</v>
      </c>
      <c r="L19" s="93">
        <v>1</v>
      </c>
      <c r="M19" s="128">
        <v>25</v>
      </c>
      <c r="N19" s="79">
        <f>100/D19*(F19+H19+J19)</f>
        <v>92.857142857142861</v>
      </c>
      <c r="O19" s="79">
        <f>100/D19*(F19+H19)</f>
        <v>42.857142857142861</v>
      </c>
      <c r="P19" s="80">
        <f>(5*F19+4*H19+3*J19+2*L19)/D19</f>
        <v>3.5</v>
      </c>
    </row>
    <row r="20" spans="1:16">
      <c r="A20" s="4"/>
      <c r="B20" s="5" t="s">
        <v>19</v>
      </c>
      <c r="C20" s="17">
        <v>4</v>
      </c>
      <c r="D20" s="17">
        <v>4</v>
      </c>
      <c r="E20" s="125">
        <v>100</v>
      </c>
      <c r="F20" s="85">
        <v>0</v>
      </c>
      <c r="G20" s="125">
        <v>0</v>
      </c>
      <c r="H20" s="85">
        <v>2</v>
      </c>
      <c r="I20" s="125">
        <v>50</v>
      </c>
      <c r="J20" s="85">
        <v>1</v>
      </c>
      <c r="K20" s="125">
        <v>25</v>
      </c>
      <c r="L20" s="85">
        <v>1</v>
      </c>
      <c r="M20" s="125">
        <v>25</v>
      </c>
      <c r="N20" s="125">
        <v>75</v>
      </c>
      <c r="O20" s="125">
        <v>50</v>
      </c>
      <c r="P20" s="125">
        <v>3.2</v>
      </c>
    </row>
    <row r="21" spans="1:16">
      <c r="A21" s="4"/>
      <c r="B21" s="5" t="s">
        <v>20</v>
      </c>
      <c r="C21" s="17">
        <v>3</v>
      </c>
      <c r="D21" s="17">
        <v>3</v>
      </c>
      <c r="E21" s="56">
        <v>100</v>
      </c>
      <c r="F21" s="92">
        <v>0</v>
      </c>
      <c r="G21" s="56">
        <v>0</v>
      </c>
      <c r="H21" s="92">
        <v>1</v>
      </c>
      <c r="I21" s="56">
        <v>33</v>
      </c>
      <c r="J21" s="92">
        <v>2</v>
      </c>
      <c r="K21" s="56">
        <v>67</v>
      </c>
      <c r="L21" s="92">
        <v>0</v>
      </c>
      <c r="M21" s="56">
        <v>0</v>
      </c>
      <c r="N21" s="56">
        <v>100</v>
      </c>
      <c r="O21" s="56">
        <v>33</v>
      </c>
      <c r="P21" s="8" t="s">
        <v>106</v>
      </c>
    </row>
    <row r="22" spans="1:16">
      <c r="A22" s="4"/>
      <c r="B22" s="5" t="s">
        <v>21</v>
      </c>
      <c r="C22" s="17">
        <v>3</v>
      </c>
      <c r="D22" s="17">
        <v>3</v>
      </c>
      <c r="E22" s="125">
        <v>100</v>
      </c>
      <c r="F22" s="85">
        <v>0</v>
      </c>
      <c r="G22" s="125">
        <v>0</v>
      </c>
      <c r="H22" s="85">
        <v>2</v>
      </c>
      <c r="I22" s="125">
        <v>67</v>
      </c>
      <c r="J22" s="85">
        <v>1</v>
      </c>
      <c r="K22" s="125">
        <v>33</v>
      </c>
      <c r="L22" s="85">
        <v>0</v>
      </c>
      <c r="M22" s="125">
        <v>0</v>
      </c>
      <c r="N22" s="125">
        <v>100</v>
      </c>
      <c r="O22" s="125">
        <v>67</v>
      </c>
      <c r="P22" s="125">
        <v>3.67</v>
      </c>
    </row>
    <row r="23" spans="1:16">
      <c r="A23" s="4"/>
      <c r="B23" s="5" t="s">
        <v>22</v>
      </c>
      <c r="C23" s="17">
        <v>6</v>
      </c>
      <c r="D23" s="17">
        <v>6</v>
      </c>
      <c r="E23" s="125">
        <v>100</v>
      </c>
      <c r="F23" s="125">
        <v>1</v>
      </c>
      <c r="G23" s="125">
        <v>17</v>
      </c>
      <c r="H23" s="125">
        <v>2</v>
      </c>
      <c r="I23" s="125">
        <v>33</v>
      </c>
      <c r="J23" s="125">
        <v>2</v>
      </c>
      <c r="K23" s="125">
        <v>33</v>
      </c>
      <c r="L23" s="125">
        <v>1</v>
      </c>
      <c r="M23" s="125">
        <v>17</v>
      </c>
      <c r="N23" s="13">
        <v>0.83</v>
      </c>
      <c r="O23" s="13">
        <v>0.5</v>
      </c>
      <c r="P23" s="125">
        <v>3.5</v>
      </c>
    </row>
    <row r="24" spans="1:16">
      <c r="A24" s="4"/>
      <c r="B24" s="5" t="s">
        <v>23</v>
      </c>
      <c r="C24" s="17">
        <v>6</v>
      </c>
      <c r="D24" s="17">
        <v>4</v>
      </c>
      <c r="E24" s="125">
        <v>100</v>
      </c>
      <c r="F24" s="85">
        <v>1</v>
      </c>
      <c r="G24" s="125">
        <v>20</v>
      </c>
      <c r="H24" s="85">
        <v>1</v>
      </c>
      <c r="I24" s="125">
        <v>20</v>
      </c>
      <c r="J24" s="85">
        <v>3</v>
      </c>
      <c r="K24" s="125">
        <v>50</v>
      </c>
      <c r="L24" s="85">
        <v>0</v>
      </c>
      <c r="M24" s="125">
        <v>0</v>
      </c>
      <c r="N24" s="125">
        <v>100</v>
      </c>
      <c r="O24" s="125">
        <v>40</v>
      </c>
      <c r="P24" s="125">
        <v>3.6</v>
      </c>
    </row>
    <row r="25" spans="1:16">
      <c r="A25" s="4"/>
      <c r="B25" s="5" t="s">
        <v>24</v>
      </c>
      <c r="C25" s="17">
        <v>4</v>
      </c>
      <c r="D25" s="17">
        <v>4</v>
      </c>
      <c r="E25" s="126">
        <v>100</v>
      </c>
      <c r="F25" s="126">
        <v>0</v>
      </c>
      <c r="G25" s="126">
        <v>0</v>
      </c>
      <c r="H25" s="126">
        <v>2</v>
      </c>
      <c r="I25" s="126">
        <v>50</v>
      </c>
      <c r="J25" s="126">
        <v>2</v>
      </c>
      <c r="K25" s="126">
        <v>50</v>
      </c>
      <c r="L25" s="126">
        <v>0</v>
      </c>
      <c r="M25" s="126">
        <v>0</v>
      </c>
      <c r="N25" s="126">
        <v>100</v>
      </c>
      <c r="O25" s="126">
        <v>50</v>
      </c>
      <c r="P25" s="126">
        <v>3.5</v>
      </c>
    </row>
    <row r="26" spans="1:16">
      <c r="A26" s="4"/>
      <c r="B26" s="5" t="s">
        <v>25</v>
      </c>
      <c r="C26" s="17">
        <v>5</v>
      </c>
      <c r="D26" s="17">
        <v>5</v>
      </c>
      <c r="E26" s="125">
        <v>100</v>
      </c>
      <c r="F26" s="85">
        <v>1</v>
      </c>
      <c r="G26" s="125">
        <v>20</v>
      </c>
      <c r="H26" s="85">
        <v>2</v>
      </c>
      <c r="I26" s="125">
        <v>40</v>
      </c>
      <c r="J26" s="85">
        <v>2</v>
      </c>
      <c r="K26" s="125">
        <v>0</v>
      </c>
      <c r="L26" s="85">
        <v>0</v>
      </c>
      <c r="M26" s="125">
        <v>0</v>
      </c>
      <c r="N26" s="125">
        <v>100</v>
      </c>
      <c r="O26" s="125">
        <v>60</v>
      </c>
      <c r="P26" s="125">
        <v>3.8</v>
      </c>
    </row>
    <row r="27" spans="1:16">
      <c r="A27" s="4"/>
      <c r="B27" s="5" t="s">
        <v>26</v>
      </c>
      <c r="C27" s="17">
        <v>1</v>
      </c>
      <c r="D27" s="27">
        <v>1</v>
      </c>
      <c r="E27" s="32">
        <v>100</v>
      </c>
      <c r="F27" s="96">
        <v>0</v>
      </c>
      <c r="G27" s="32">
        <v>0</v>
      </c>
      <c r="H27" s="96">
        <v>1</v>
      </c>
      <c r="I27" s="32">
        <v>100</v>
      </c>
      <c r="J27" s="96">
        <v>0</v>
      </c>
      <c r="K27" s="32">
        <v>0</v>
      </c>
      <c r="L27" s="96">
        <v>0</v>
      </c>
      <c r="M27" s="32">
        <v>0</v>
      </c>
      <c r="N27" s="32">
        <v>100</v>
      </c>
      <c r="O27" s="32">
        <v>100</v>
      </c>
      <c r="P27" s="32">
        <v>4</v>
      </c>
    </row>
    <row r="28" spans="1:16">
      <c r="A28" s="4"/>
      <c r="B28" s="42" t="s">
        <v>157</v>
      </c>
      <c r="C28" s="23">
        <v>373</v>
      </c>
      <c r="D28" s="23">
        <v>338</v>
      </c>
      <c r="E28" s="23">
        <v>90.6</v>
      </c>
      <c r="F28" s="87">
        <v>50</v>
      </c>
      <c r="G28" s="23">
        <v>14.8</v>
      </c>
      <c r="H28" s="87">
        <v>100</v>
      </c>
      <c r="I28" s="23">
        <v>29.6</v>
      </c>
      <c r="J28" s="87">
        <v>163</v>
      </c>
      <c r="K28" s="23">
        <v>48.2</v>
      </c>
      <c r="L28" s="87">
        <v>28</v>
      </c>
      <c r="M28" s="23">
        <v>8.3000000000000007</v>
      </c>
      <c r="N28" s="23">
        <v>91.7</v>
      </c>
      <c r="O28" s="23">
        <v>44.4</v>
      </c>
      <c r="P28" s="23">
        <v>3.5</v>
      </c>
    </row>
    <row r="29" spans="1:16">
      <c r="C29" s="149"/>
      <c r="D29" s="149"/>
      <c r="E29" s="149"/>
      <c r="F29" s="150"/>
      <c r="G29" s="149"/>
      <c r="H29" s="150"/>
      <c r="I29" s="149"/>
      <c r="J29" s="150"/>
      <c r="K29" s="149"/>
      <c r="L29" s="150"/>
      <c r="M29" s="149"/>
      <c r="N29" s="149"/>
      <c r="O29" s="149"/>
      <c r="P29" s="149"/>
    </row>
  </sheetData>
  <mergeCells count="9">
    <mergeCell ref="L5:M5"/>
    <mergeCell ref="N5:N6"/>
    <mergeCell ref="O5:O6"/>
    <mergeCell ref="P5:P6"/>
    <mergeCell ref="A2:K2"/>
    <mergeCell ref="J5:K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1"/>
  <sheetViews>
    <sheetView topLeftCell="A4" workbookViewId="0">
      <selection activeCell="B31" sqref="B31"/>
    </sheetView>
  </sheetViews>
  <sheetFormatPr defaultRowHeight="15"/>
  <cols>
    <col min="1" max="1" width="6.140625" customWidth="1"/>
    <col min="2" max="2" width="31.28515625" customWidth="1"/>
    <col min="6" max="6" width="9.140625" style="88"/>
    <col min="8" max="8" width="9.140625" style="88"/>
    <col min="10" max="10" width="9.140625" style="88"/>
    <col min="11" max="11" width="9.140625" style="44"/>
    <col min="12" max="12" width="9.140625" style="88"/>
    <col min="14" max="14" width="11.5703125" bestFit="1" customWidth="1"/>
  </cols>
  <sheetData>
    <row r="1" spans="1:16">
      <c r="A1" s="7"/>
      <c r="B1" s="7"/>
      <c r="C1" s="7"/>
      <c r="D1" s="7"/>
      <c r="E1" s="7"/>
      <c r="F1" s="98"/>
      <c r="G1" s="7"/>
      <c r="H1" s="98"/>
      <c r="I1" s="7"/>
      <c r="J1" s="98"/>
      <c r="K1" s="107"/>
    </row>
    <row r="2" spans="1:16" ht="15.75">
      <c r="A2" s="7"/>
      <c r="B2" s="7"/>
      <c r="C2" s="7"/>
      <c r="D2" s="7"/>
      <c r="E2" s="7"/>
      <c r="F2" s="98"/>
      <c r="G2" s="7"/>
      <c r="H2" s="98"/>
      <c r="I2" s="7"/>
      <c r="J2" s="106" t="s">
        <v>4</v>
      </c>
      <c r="K2" s="107"/>
    </row>
    <row r="3" spans="1:16" ht="15.75">
      <c r="A3" s="7"/>
      <c r="B3" s="7"/>
      <c r="C3" s="7"/>
      <c r="D3" s="7"/>
      <c r="E3" s="7"/>
      <c r="F3" s="98"/>
      <c r="G3" s="7"/>
      <c r="H3" s="98"/>
      <c r="I3" s="7"/>
      <c r="J3" s="106" t="s">
        <v>5</v>
      </c>
      <c r="K3" s="107"/>
    </row>
    <row r="4" spans="1:16">
      <c r="A4" s="7"/>
      <c r="B4" s="7"/>
      <c r="C4" s="7"/>
      <c r="D4" s="7"/>
      <c r="E4" s="7"/>
      <c r="F4" s="98"/>
      <c r="G4" s="7"/>
      <c r="H4" s="98"/>
      <c r="I4" s="7"/>
      <c r="J4" s="98"/>
      <c r="K4" s="107"/>
    </row>
    <row r="5" spans="1:16" ht="39" customHeight="1">
      <c r="A5" s="159" t="s">
        <v>39</v>
      </c>
      <c r="B5" s="159"/>
      <c r="C5" s="159"/>
      <c r="D5" s="159"/>
      <c r="E5" s="159"/>
      <c r="F5" s="167"/>
      <c r="G5" s="159"/>
      <c r="H5" s="167"/>
      <c r="I5" s="159"/>
      <c r="J5" s="167"/>
      <c r="K5" s="167"/>
    </row>
    <row r="6" spans="1:16">
      <c r="A6" s="7"/>
      <c r="B6" s="7" t="s">
        <v>6</v>
      </c>
      <c r="C6" s="7"/>
      <c r="D6" s="7"/>
      <c r="E6" s="7"/>
      <c r="F6" s="98"/>
      <c r="G6" s="7"/>
      <c r="H6" s="98"/>
      <c r="I6" s="7"/>
      <c r="J6" s="98"/>
      <c r="K6" s="107"/>
    </row>
    <row r="7" spans="1:16">
      <c r="A7" s="7"/>
      <c r="B7" s="7"/>
      <c r="C7" s="7"/>
      <c r="D7" s="7"/>
      <c r="E7" s="7"/>
      <c r="F7" s="98"/>
      <c r="G7" s="7"/>
      <c r="H7" s="98"/>
      <c r="I7" s="7"/>
      <c r="J7" s="98"/>
      <c r="K7" s="107"/>
    </row>
    <row r="8" spans="1:16">
      <c r="A8" s="1"/>
      <c r="B8" s="1"/>
      <c r="C8" s="1"/>
      <c r="D8" s="165" t="s">
        <v>29</v>
      </c>
      <c r="E8" s="165"/>
      <c r="F8" s="166" t="s">
        <v>31</v>
      </c>
      <c r="G8" s="162"/>
      <c r="H8" s="166" t="s">
        <v>33</v>
      </c>
      <c r="I8" s="162"/>
      <c r="J8" s="166" t="s">
        <v>34</v>
      </c>
      <c r="K8" s="166"/>
      <c r="L8" s="166" t="s">
        <v>35</v>
      </c>
      <c r="M8" s="162"/>
      <c r="N8" s="163" t="s">
        <v>2</v>
      </c>
      <c r="O8" s="163" t="s">
        <v>3</v>
      </c>
      <c r="P8" s="163" t="s">
        <v>36</v>
      </c>
    </row>
    <row r="9" spans="1:16" ht="45">
      <c r="A9" s="10" t="s">
        <v>0</v>
      </c>
      <c r="B9" s="10" t="s">
        <v>27</v>
      </c>
      <c r="C9" s="10" t="s">
        <v>28</v>
      </c>
      <c r="D9" s="10" t="s">
        <v>1</v>
      </c>
      <c r="E9" s="9" t="s">
        <v>30</v>
      </c>
      <c r="F9" s="93" t="s">
        <v>32</v>
      </c>
      <c r="G9" s="9" t="s">
        <v>30</v>
      </c>
      <c r="H9" s="93" t="s">
        <v>32</v>
      </c>
      <c r="I9" s="9" t="s">
        <v>30</v>
      </c>
      <c r="J9" s="93" t="s">
        <v>32</v>
      </c>
      <c r="K9" s="9" t="s">
        <v>30</v>
      </c>
      <c r="L9" s="93" t="s">
        <v>32</v>
      </c>
      <c r="M9" s="9" t="s">
        <v>30</v>
      </c>
      <c r="N9" s="164"/>
      <c r="O9" s="164"/>
      <c r="P9" s="164"/>
    </row>
    <row r="10" spans="1:16">
      <c r="A10" s="3"/>
      <c r="B10" s="3"/>
      <c r="C10" s="3"/>
      <c r="D10" s="3"/>
      <c r="E10" s="3"/>
      <c r="F10" s="84"/>
      <c r="G10" s="3"/>
      <c r="H10" s="84"/>
      <c r="I10" s="3"/>
      <c r="J10" s="84"/>
      <c r="K10" s="15"/>
      <c r="L10" s="84"/>
      <c r="M10" s="3"/>
      <c r="N10" s="3"/>
      <c r="O10" s="3"/>
      <c r="P10" s="3"/>
    </row>
    <row r="11" spans="1:16">
      <c r="A11" s="4"/>
      <c r="B11" s="5" t="s">
        <v>7</v>
      </c>
      <c r="C11" s="17">
        <v>24</v>
      </c>
      <c r="D11" s="125">
        <v>23</v>
      </c>
      <c r="E11" s="13">
        <v>0.95</v>
      </c>
      <c r="F11" s="85">
        <v>4</v>
      </c>
      <c r="G11" s="13">
        <v>0.17</v>
      </c>
      <c r="H11" s="85">
        <v>13</v>
      </c>
      <c r="I11" s="13">
        <v>0.56999999999999995</v>
      </c>
      <c r="J11" s="85">
        <v>6</v>
      </c>
      <c r="K11" s="108">
        <v>0.26</v>
      </c>
      <c r="L11" s="85">
        <v>0</v>
      </c>
      <c r="M11" s="125">
        <v>0</v>
      </c>
      <c r="N11" s="13">
        <v>1</v>
      </c>
      <c r="O11" s="13">
        <v>0.74</v>
      </c>
      <c r="P11" s="18">
        <v>3.9100000000000003E-2</v>
      </c>
    </row>
    <row r="12" spans="1:16">
      <c r="A12" s="4"/>
      <c r="B12" s="5" t="s">
        <v>8</v>
      </c>
      <c r="C12" s="62">
        <v>58</v>
      </c>
      <c r="D12" s="62">
        <v>53</v>
      </c>
      <c r="E12" s="62">
        <v>91</v>
      </c>
      <c r="F12" s="62">
        <v>8</v>
      </c>
      <c r="G12" s="62">
        <v>15</v>
      </c>
      <c r="H12" s="62">
        <v>20</v>
      </c>
      <c r="I12" s="62">
        <v>38</v>
      </c>
      <c r="J12" s="62">
        <v>20</v>
      </c>
      <c r="K12" s="62">
        <v>38</v>
      </c>
      <c r="L12" s="62">
        <v>5</v>
      </c>
      <c r="M12" s="15">
        <v>9</v>
      </c>
      <c r="N12" s="15">
        <v>94</v>
      </c>
      <c r="O12" s="15">
        <v>53</v>
      </c>
      <c r="P12" s="46">
        <v>3.6</v>
      </c>
    </row>
    <row r="13" spans="1:16">
      <c r="A13" s="4"/>
      <c r="B13" s="5" t="s">
        <v>9</v>
      </c>
      <c r="C13" s="17">
        <v>22</v>
      </c>
      <c r="D13" s="17">
        <v>19</v>
      </c>
      <c r="E13" s="52">
        <v>0.86</v>
      </c>
      <c r="F13" s="101">
        <v>0</v>
      </c>
      <c r="G13" s="52">
        <v>0</v>
      </c>
      <c r="H13" s="91">
        <v>7</v>
      </c>
      <c r="I13" s="52">
        <v>0.37</v>
      </c>
      <c r="J13" s="91">
        <v>9</v>
      </c>
      <c r="K13" s="109">
        <v>0.47</v>
      </c>
      <c r="L13" s="91">
        <v>3</v>
      </c>
      <c r="M13" s="52">
        <v>0.16</v>
      </c>
      <c r="N13" s="67">
        <v>0.85</v>
      </c>
      <c r="O13" s="67">
        <v>0.37</v>
      </c>
      <c r="P13" s="14">
        <v>3.2</v>
      </c>
    </row>
    <row r="14" spans="1:16">
      <c r="A14" s="4"/>
      <c r="B14" s="5" t="s">
        <v>10</v>
      </c>
      <c r="C14" s="17">
        <v>14</v>
      </c>
      <c r="D14" s="17">
        <v>12</v>
      </c>
      <c r="E14" s="8" t="s">
        <v>47</v>
      </c>
      <c r="F14" s="90" t="s">
        <v>56</v>
      </c>
      <c r="G14" s="8" t="s">
        <v>56</v>
      </c>
      <c r="H14" s="102" t="s">
        <v>50</v>
      </c>
      <c r="I14" s="8" t="s">
        <v>62</v>
      </c>
      <c r="J14" s="90" t="s">
        <v>63</v>
      </c>
      <c r="K14" s="110" t="s">
        <v>64</v>
      </c>
      <c r="L14" s="90" t="s">
        <v>57</v>
      </c>
      <c r="M14" s="8" t="s">
        <v>65</v>
      </c>
      <c r="N14" s="8" t="s">
        <v>66</v>
      </c>
      <c r="O14" s="8" t="s">
        <v>62</v>
      </c>
      <c r="P14" s="8" t="s">
        <v>67</v>
      </c>
    </row>
    <row r="15" spans="1:16" ht="15.75">
      <c r="A15" s="4"/>
      <c r="B15" s="5" t="s">
        <v>11</v>
      </c>
      <c r="C15" s="11">
        <v>37</v>
      </c>
      <c r="D15" s="11">
        <v>35</v>
      </c>
      <c r="E15" s="54">
        <v>0.95</v>
      </c>
      <c r="F15" s="12">
        <v>1</v>
      </c>
      <c r="G15" s="53">
        <v>2.8500000000000001E-2</v>
      </c>
      <c r="H15" s="12">
        <v>17</v>
      </c>
      <c r="I15" s="53">
        <v>0.48570000000000002</v>
      </c>
      <c r="J15" s="12">
        <v>10</v>
      </c>
      <c r="K15" s="53">
        <v>0.28570000000000001</v>
      </c>
      <c r="L15" s="12">
        <v>3</v>
      </c>
      <c r="M15" s="53">
        <v>8.5699999999999998E-2</v>
      </c>
      <c r="N15" s="54">
        <v>0.91420000000000001</v>
      </c>
      <c r="O15" s="54">
        <v>0.51419999999999999</v>
      </c>
      <c r="P15" s="12">
        <v>3.1</v>
      </c>
    </row>
    <row r="16" spans="1:16">
      <c r="A16" s="4"/>
      <c r="B16" s="5" t="s">
        <v>12</v>
      </c>
      <c r="C16" s="17">
        <v>59</v>
      </c>
      <c r="D16" s="17">
        <v>57</v>
      </c>
      <c r="E16" s="13">
        <v>0.97</v>
      </c>
      <c r="F16" s="85">
        <v>5</v>
      </c>
      <c r="G16" s="18">
        <v>0.09</v>
      </c>
      <c r="H16" s="102" t="s">
        <v>109</v>
      </c>
      <c r="I16" s="13">
        <v>0.3</v>
      </c>
      <c r="J16" s="85">
        <v>23</v>
      </c>
      <c r="K16" s="108">
        <v>0.40300000000000002</v>
      </c>
      <c r="L16" s="85">
        <v>12</v>
      </c>
      <c r="M16" s="8" t="s">
        <v>110</v>
      </c>
      <c r="N16" s="13">
        <v>0.79</v>
      </c>
      <c r="O16" s="13">
        <v>0.39</v>
      </c>
      <c r="P16" s="8" t="s">
        <v>46</v>
      </c>
    </row>
    <row r="17" spans="1:16" ht="18" customHeight="1">
      <c r="A17" s="4"/>
      <c r="B17" s="5" t="s">
        <v>13</v>
      </c>
      <c r="C17" s="129">
        <v>42</v>
      </c>
      <c r="D17" s="129">
        <v>42</v>
      </c>
      <c r="E17" s="130">
        <v>1</v>
      </c>
      <c r="F17" s="127">
        <v>4</v>
      </c>
      <c r="G17" s="130">
        <v>0.09</v>
      </c>
      <c r="H17" s="127">
        <v>23</v>
      </c>
      <c r="I17" s="130">
        <v>0.54</v>
      </c>
      <c r="J17" s="127">
        <v>14</v>
      </c>
      <c r="K17" s="130">
        <v>0.33</v>
      </c>
      <c r="L17" s="127">
        <v>1</v>
      </c>
      <c r="M17" s="130">
        <v>0.02</v>
      </c>
      <c r="N17" s="130">
        <v>0.98</v>
      </c>
      <c r="O17" s="130">
        <v>0.64</v>
      </c>
      <c r="P17" s="131">
        <v>3.6</v>
      </c>
    </row>
    <row r="18" spans="1:16">
      <c r="A18" s="4"/>
      <c r="B18" s="5" t="s">
        <v>14</v>
      </c>
      <c r="C18" s="125">
        <v>8</v>
      </c>
      <c r="D18" s="125">
        <v>8</v>
      </c>
      <c r="E18" s="19">
        <v>1</v>
      </c>
      <c r="F18" s="85">
        <v>1</v>
      </c>
      <c r="G18" s="19">
        <v>0.13</v>
      </c>
      <c r="H18" s="103">
        <v>3</v>
      </c>
      <c r="I18" s="19">
        <v>0.38</v>
      </c>
      <c r="J18" s="85">
        <v>1</v>
      </c>
      <c r="K18" s="111">
        <v>0.13</v>
      </c>
      <c r="L18" s="85">
        <v>3</v>
      </c>
      <c r="M18" s="19">
        <v>0.38</v>
      </c>
      <c r="N18" s="13">
        <v>0.63</v>
      </c>
      <c r="O18" s="13">
        <v>0.5</v>
      </c>
      <c r="P18" s="125">
        <v>3.25</v>
      </c>
    </row>
    <row r="19" spans="1:16">
      <c r="A19" s="4"/>
      <c r="B19" s="5" t="s">
        <v>15</v>
      </c>
      <c r="C19" s="17">
        <v>6</v>
      </c>
      <c r="D19" s="125">
        <v>6</v>
      </c>
      <c r="E19" s="125">
        <v>100</v>
      </c>
      <c r="F19" s="85">
        <v>0</v>
      </c>
      <c r="G19" s="125">
        <v>0</v>
      </c>
      <c r="H19" s="103">
        <v>3</v>
      </c>
      <c r="I19" s="125">
        <v>50</v>
      </c>
      <c r="J19" s="85">
        <v>3</v>
      </c>
      <c r="K19" s="45">
        <v>50</v>
      </c>
      <c r="L19" s="85">
        <v>0</v>
      </c>
      <c r="M19" s="125">
        <v>0</v>
      </c>
      <c r="N19" s="125">
        <v>100</v>
      </c>
      <c r="O19" s="125">
        <v>50</v>
      </c>
      <c r="P19" s="125">
        <v>3.5</v>
      </c>
    </row>
    <row r="20" spans="1:16">
      <c r="A20" s="4"/>
      <c r="B20" s="5" t="s">
        <v>16</v>
      </c>
      <c r="C20" s="17">
        <v>5</v>
      </c>
      <c r="D20" s="17">
        <v>4</v>
      </c>
      <c r="E20" s="73">
        <f>(D20/C20)*100</f>
        <v>80</v>
      </c>
      <c r="F20" s="92">
        <v>1</v>
      </c>
      <c r="G20" s="73">
        <f>(1/4)*100</f>
        <v>25</v>
      </c>
      <c r="H20" s="102">
        <v>1</v>
      </c>
      <c r="I20" s="73">
        <f>(H20/D20)*100</f>
        <v>25</v>
      </c>
      <c r="J20" s="92"/>
      <c r="K20" s="112"/>
      <c r="L20" s="92">
        <v>2</v>
      </c>
      <c r="M20" s="73">
        <f>(L20/D20)*100</f>
        <v>50</v>
      </c>
      <c r="N20" s="73">
        <f>(2/4)*100</f>
        <v>50</v>
      </c>
      <c r="O20" s="73">
        <f>(2/4)*100</f>
        <v>50</v>
      </c>
      <c r="P20" s="73">
        <f>11/4</f>
        <v>2.75</v>
      </c>
    </row>
    <row r="21" spans="1:16">
      <c r="A21" s="4"/>
      <c r="B21" s="5" t="s">
        <v>17</v>
      </c>
      <c r="C21" s="17">
        <v>20</v>
      </c>
      <c r="D21" s="17">
        <v>20</v>
      </c>
      <c r="E21" s="125">
        <v>100</v>
      </c>
      <c r="F21" s="90" t="s">
        <v>63</v>
      </c>
      <c r="G21" s="8" t="s">
        <v>113</v>
      </c>
      <c r="H21" s="102" t="s">
        <v>68</v>
      </c>
      <c r="I21" s="8" t="s">
        <v>114</v>
      </c>
      <c r="J21" s="90" t="s">
        <v>59</v>
      </c>
      <c r="K21" s="110" t="s">
        <v>115</v>
      </c>
      <c r="L21" s="90" t="s">
        <v>63</v>
      </c>
      <c r="M21" s="8" t="s">
        <v>116</v>
      </c>
      <c r="N21" s="8" t="s">
        <v>117</v>
      </c>
      <c r="O21" s="8" t="s">
        <v>118</v>
      </c>
      <c r="P21" s="59" t="s">
        <v>119</v>
      </c>
    </row>
    <row r="22" spans="1:16">
      <c r="A22" s="4"/>
      <c r="B22" s="5" t="s">
        <v>18</v>
      </c>
      <c r="C22" s="140">
        <v>11</v>
      </c>
      <c r="D22" s="140">
        <v>9</v>
      </c>
      <c r="E22" s="79">
        <f>100/C22*D22</f>
        <v>81.818181818181827</v>
      </c>
      <c r="F22" s="93">
        <v>1</v>
      </c>
      <c r="G22" s="79">
        <f>100/D22*F22</f>
        <v>11.111111111111111</v>
      </c>
      <c r="H22" s="104">
        <v>3</v>
      </c>
      <c r="I22" s="79">
        <f>100/D22*H22</f>
        <v>33.333333333333329</v>
      </c>
      <c r="J22" s="93">
        <v>2</v>
      </c>
      <c r="K22" s="113">
        <f>100/D22*J22</f>
        <v>22.222222222222221</v>
      </c>
      <c r="L22" s="93">
        <v>3</v>
      </c>
      <c r="M22" s="128">
        <f>100/D22*L22</f>
        <v>33.333333333333329</v>
      </c>
      <c r="N22" s="79">
        <f>100/D22*(F22+H22+J22)</f>
        <v>66.666666666666657</v>
      </c>
      <c r="O22" s="79">
        <f>100/D22*(F22+H22)</f>
        <v>44.444444444444443</v>
      </c>
      <c r="P22" s="80">
        <f>(5*F22+4*H22+3*J22+2*L22)/D22</f>
        <v>3.2222222222222223</v>
      </c>
    </row>
    <row r="23" spans="1:16">
      <c r="A23" s="4"/>
      <c r="B23" s="5" t="s">
        <v>19</v>
      </c>
      <c r="C23" s="17">
        <v>3</v>
      </c>
      <c r="D23" s="17">
        <v>3</v>
      </c>
      <c r="E23" s="125">
        <v>100</v>
      </c>
      <c r="F23" s="85">
        <v>0</v>
      </c>
      <c r="G23" s="125">
        <v>0</v>
      </c>
      <c r="H23" s="103">
        <v>2</v>
      </c>
      <c r="I23" s="125">
        <v>66</v>
      </c>
      <c r="J23" s="85">
        <v>1</v>
      </c>
      <c r="K23" s="45">
        <v>33</v>
      </c>
      <c r="L23" s="85">
        <v>0</v>
      </c>
      <c r="M23" s="125">
        <v>0</v>
      </c>
      <c r="N23" s="125">
        <v>100</v>
      </c>
      <c r="O23" s="125">
        <v>66</v>
      </c>
      <c r="P23" s="125">
        <v>3.6</v>
      </c>
    </row>
    <row r="24" spans="1:16" ht="17.25" customHeight="1">
      <c r="A24" s="4"/>
      <c r="B24" s="5" t="s">
        <v>20</v>
      </c>
      <c r="C24" s="17">
        <v>4</v>
      </c>
      <c r="D24" s="17">
        <v>4</v>
      </c>
      <c r="E24" s="56">
        <v>100</v>
      </c>
      <c r="F24" s="92">
        <v>0</v>
      </c>
      <c r="G24" s="56">
        <v>0</v>
      </c>
      <c r="H24" s="102">
        <v>1</v>
      </c>
      <c r="I24" s="56">
        <v>25</v>
      </c>
      <c r="J24" s="92">
        <v>2</v>
      </c>
      <c r="K24" s="114">
        <v>50</v>
      </c>
      <c r="L24" s="92">
        <v>1</v>
      </c>
      <c r="M24" s="56">
        <v>25</v>
      </c>
      <c r="N24" s="56">
        <v>100</v>
      </c>
      <c r="O24" s="56">
        <v>75</v>
      </c>
      <c r="P24" s="56">
        <v>3</v>
      </c>
    </row>
    <row r="25" spans="1:16">
      <c r="A25" s="4"/>
      <c r="B25" s="5" t="s">
        <v>21</v>
      </c>
      <c r="C25" s="17">
        <v>11</v>
      </c>
      <c r="D25" s="17">
        <v>10</v>
      </c>
      <c r="E25" s="56">
        <v>91</v>
      </c>
      <c r="F25" s="92">
        <v>2</v>
      </c>
      <c r="G25" s="56">
        <v>40</v>
      </c>
      <c r="H25" s="102">
        <v>0</v>
      </c>
      <c r="I25" s="56">
        <v>0</v>
      </c>
      <c r="J25" s="92">
        <v>5</v>
      </c>
      <c r="K25" s="114">
        <v>50</v>
      </c>
      <c r="L25" s="92">
        <v>3</v>
      </c>
      <c r="M25" s="56">
        <v>30</v>
      </c>
      <c r="N25" s="56">
        <v>70</v>
      </c>
      <c r="O25" s="56">
        <v>20</v>
      </c>
      <c r="P25" s="56">
        <v>3.1</v>
      </c>
    </row>
    <row r="26" spans="1:16">
      <c r="A26" s="4"/>
      <c r="B26" s="5" t="s">
        <v>22</v>
      </c>
      <c r="C26" s="17">
        <v>9</v>
      </c>
      <c r="D26" s="17">
        <v>9</v>
      </c>
      <c r="E26" s="125">
        <v>100</v>
      </c>
      <c r="F26" s="146" t="s">
        <v>139</v>
      </c>
      <c r="G26" s="125">
        <v>0</v>
      </c>
      <c r="H26" s="125">
        <v>2</v>
      </c>
      <c r="I26" s="125" t="s">
        <v>140</v>
      </c>
      <c r="J26" s="125">
        <v>2</v>
      </c>
      <c r="K26" s="125" t="s">
        <v>141</v>
      </c>
      <c r="L26" s="125">
        <v>5</v>
      </c>
      <c r="M26" s="125" t="s">
        <v>142</v>
      </c>
      <c r="N26" s="125" t="s">
        <v>143</v>
      </c>
      <c r="O26" s="125" t="s">
        <v>144</v>
      </c>
      <c r="P26" s="125" t="s">
        <v>145</v>
      </c>
    </row>
    <row r="27" spans="1:16">
      <c r="A27" s="4"/>
      <c r="B27" s="5" t="s">
        <v>23</v>
      </c>
      <c r="C27" s="17">
        <v>1</v>
      </c>
      <c r="D27" s="17">
        <v>1</v>
      </c>
      <c r="E27" s="125">
        <v>100</v>
      </c>
      <c r="F27" s="85">
        <v>0</v>
      </c>
      <c r="G27" s="125">
        <v>0</v>
      </c>
      <c r="H27" s="103">
        <v>1</v>
      </c>
      <c r="I27" s="13">
        <v>0.5</v>
      </c>
      <c r="J27" s="85">
        <v>0</v>
      </c>
      <c r="K27" s="108">
        <v>0</v>
      </c>
      <c r="L27" s="85">
        <v>0</v>
      </c>
      <c r="M27" s="125">
        <v>0</v>
      </c>
      <c r="N27" s="125">
        <v>100</v>
      </c>
      <c r="O27" s="125">
        <v>50</v>
      </c>
      <c r="P27" s="125">
        <v>4</v>
      </c>
    </row>
    <row r="28" spans="1:16">
      <c r="A28" s="4"/>
      <c r="B28" s="5" t="s">
        <v>24</v>
      </c>
      <c r="C28" s="17">
        <v>11</v>
      </c>
      <c r="D28" s="17">
        <v>11</v>
      </c>
      <c r="E28" s="126">
        <v>100</v>
      </c>
      <c r="F28" s="126" t="s">
        <v>127</v>
      </c>
      <c r="G28" s="145" t="s">
        <v>128</v>
      </c>
      <c r="H28" s="157">
        <v>5</v>
      </c>
      <c r="I28" s="126" t="s">
        <v>129</v>
      </c>
      <c r="J28" s="157">
        <v>5</v>
      </c>
      <c r="K28" s="126" t="s">
        <v>130</v>
      </c>
      <c r="L28" s="126">
        <v>1</v>
      </c>
      <c r="M28" s="126" t="s">
        <v>131</v>
      </c>
      <c r="N28" s="126" t="s">
        <v>132</v>
      </c>
      <c r="O28" s="126" t="s">
        <v>133</v>
      </c>
      <c r="P28" s="126" t="s">
        <v>134</v>
      </c>
    </row>
    <row r="29" spans="1:16">
      <c r="A29" s="4"/>
      <c r="B29" s="5" t="s">
        <v>25</v>
      </c>
      <c r="C29" s="17">
        <v>6</v>
      </c>
      <c r="D29" s="17">
        <v>6</v>
      </c>
      <c r="E29" s="125">
        <v>100</v>
      </c>
      <c r="F29" s="90" t="s">
        <v>48</v>
      </c>
      <c r="G29" s="16" t="s">
        <v>93</v>
      </c>
      <c r="H29" s="102" t="s">
        <v>78</v>
      </c>
      <c r="I29" s="16" t="s">
        <v>94</v>
      </c>
      <c r="J29" s="90" t="s">
        <v>63</v>
      </c>
      <c r="K29" s="115" t="s">
        <v>95</v>
      </c>
      <c r="L29" s="90" t="s">
        <v>48</v>
      </c>
      <c r="M29" s="16" t="s">
        <v>96</v>
      </c>
      <c r="N29" s="16" t="s">
        <v>97</v>
      </c>
      <c r="O29" s="16" t="s">
        <v>98</v>
      </c>
      <c r="P29" s="16" t="s">
        <v>99</v>
      </c>
    </row>
    <row r="30" spans="1:16">
      <c r="A30" s="4"/>
      <c r="B30" s="5" t="s">
        <v>26</v>
      </c>
      <c r="C30" s="17">
        <v>10</v>
      </c>
      <c r="D30" s="17">
        <v>10</v>
      </c>
      <c r="E30" s="14">
        <v>100</v>
      </c>
      <c r="F30" s="91">
        <v>1</v>
      </c>
      <c r="G30" s="14">
        <v>10</v>
      </c>
      <c r="H30" s="105">
        <v>4</v>
      </c>
      <c r="I30" s="14">
        <v>40</v>
      </c>
      <c r="J30" s="91">
        <v>5</v>
      </c>
      <c r="K30" s="116">
        <v>50</v>
      </c>
      <c r="L30" s="91">
        <v>0</v>
      </c>
      <c r="M30" s="14">
        <v>0</v>
      </c>
      <c r="N30" s="14">
        <v>100</v>
      </c>
      <c r="O30" s="14">
        <v>50</v>
      </c>
      <c r="P30" s="14">
        <v>3.6</v>
      </c>
    </row>
    <row r="31" spans="1:16">
      <c r="A31" s="4"/>
      <c r="B31" s="42" t="s">
        <v>157</v>
      </c>
      <c r="C31" s="23">
        <v>361</v>
      </c>
      <c r="D31" s="23">
        <v>342</v>
      </c>
      <c r="E31" s="23">
        <v>94.7</v>
      </c>
      <c r="F31" s="87">
        <v>33</v>
      </c>
      <c r="G31" s="23">
        <v>9.6</v>
      </c>
      <c r="H31" s="87">
        <v>136</v>
      </c>
      <c r="I31" s="23">
        <v>39.799999999999997</v>
      </c>
      <c r="J31" s="87">
        <v>121</v>
      </c>
      <c r="K31" s="43">
        <v>35.4</v>
      </c>
      <c r="L31" s="87">
        <v>51</v>
      </c>
      <c r="M31" s="23">
        <v>14.9</v>
      </c>
      <c r="N31" s="23">
        <v>85.1</v>
      </c>
      <c r="O31" s="23">
        <v>49.4</v>
      </c>
      <c r="P31" s="23">
        <v>3.4</v>
      </c>
    </row>
  </sheetData>
  <mergeCells count="9">
    <mergeCell ref="L8:M8"/>
    <mergeCell ref="N8:N9"/>
    <mergeCell ref="O8:O9"/>
    <mergeCell ref="P8:P9"/>
    <mergeCell ref="A5:K5"/>
    <mergeCell ref="J8:K8"/>
    <mergeCell ref="D8:E8"/>
    <mergeCell ref="F8:G8"/>
    <mergeCell ref="H8:I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2"/>
  <sheetViews>
    <sheetView topLeftCell="A7" workbookViewId="0">
      <selection activeCell="B32" sqref="B32"/>
    </sheetView>
  </sheetViews>
  <sheetFormatPr defaultRowHeight="15"/>
  <cols>
    <col min="1" max="1" width="5.42578125" customWidth="1"/>
    <col min="2" max="2" width="31.42578125" customWidth="1"/>
    <col min="6" max="6" width="9.140625" style="88"/>
    <col min="8" max="8" width="9.140625" style="88"/>
    <col min="10" max="10" width="9.140625" style="88"/>
    <col min="12" max="12" width="9.140625" style="88"/>
  </cols>
  <sheetData>
    <row r="1" spans="1:16">
      <c r="A1" s="7"/>
      <c r="B1" s="7"/>
      <c r="C1" s="7"/>
      <c r="D1" s="7"/>
      <c r="E1" s="7"/>
      <c r="F1" s="98"/>
      <c r="G1" s="7"/>
      <c r="H1" s="98"/>
      <c r="I1" s="7"/>
      <c r="J1" s="98"/>
      <c r="K1" s="7"/>
    </row>
    <row r="2" spans="1:16" ht="30">
      <c r="A2" s="7"/>
      <c r="B2" s="7"/>
      <c r="C2" s="7"/>
      <c r="D2" s="7"/>
      <c r="E2" s="7"/>
      <c r="F2" s="99"/>
      <c r="G2" s="7"/>
      <c r="H2" s="99"/>
      <c r="I2" s="7"/>
      <c r="J2" s="99" t="s">
        <v>4</v>
      </c>
      <c r="K2" s="7"/>
    </row>
    <row r="3" spans="1:16">
      <c r="A3" s="7"/>
      <c r="B3" s="7"/>
      <c r="C3" s="7"/>
      <c r="D3" s="7"/>
      <c r="E3" s="7"/>
      <c r="F3" s="98"/>
      <c r="G3" s="7"/>
      <c r="H3" s="98"/>
      <c r="I3" s="7"/>
      <c r="J3" s="98" t="s">
        <v>5</v>
      </c>
      <c r="K3" s="7"/>
    </row>
    <row r="4" spans="1:16">
      <c r="A4" s="7"/>
      <c r="B4" s="7"/>
      <c r="C4" s="7"/>
      <c r="D4" s="7"/>
      <c r="E4" s="7"/>
      <c r="F4" s="99"/>
      <c r="G4" s="7"/>
      <c r="H4" s="99"/>
      <c r="I4" s="7"/>
      <c r="J4" s="99"/>
      <c r="K4" s="7"/>
    </row>
    <row r="5" spans="1:16">
      <c r="A5" s="7"/>
      <c r="B5" s="7"/>
      <c r="C5" s="7"/>
      <c r="D5" s="7"/>
      <c r="E5" s="7"/>
      <c r="F5" s="98"/>
      <c r="G5" s="7"/>
      <c r="H5" s="98"/>
      <c r="I5" s="7"/>
      <c r="J5" s="98"/>
      <c r="K5" s="7"/>
    </row>
    <row r="6" spans="1:16" ht="39.75" customHeight="1">
      <c r="A6" s="159" t="s">
        <v>40</v>
      </c>
      <c r="B6" s="159"/>
      <c r="C6" s="159"/>
      <c r="D6" s="159"/>
      <c r="E6" s="159"/>
      <c r="F6" s="167"/>
      <c r="G6" s="159"/>
      <c r="H6" s="167"/>
      <c r="I6" s="159"/>
      <c r="J6" s="167"/>
      <c r="K6" s="159"/>
    </row>
    <row r="7" spans="1:16">
      <c r="A7" s="7"/>
      <c r="B7" s="7" t="s">
        <v>6</v>
      </c>
      <c r="C7" s="7"/>
      <c r="D7" s="7"/>
      <c r="E7" s="7"/>
      <c r="F7" s="100"/>
      <c r="G7" s="7"/>
      <c r="H7" s="100"/>
      <c r="I7" s="7"/>
      <c r="J7" s="100"/>
      <c r="K7" s="7"/>
      <c r="L7" s="100"/>
    </row>
    <row r="8" spans="1:16">
      <c r="A8" s="7"/>
      <c r="B8" s="7"/>
      <c r="C8" s="7"/>
      <c r="D8" s="7"/>
      <c r="E8" s="7"/>
      <c r="F8" s="117"/>
      <c r="G8" s="7"/>
      <c r="H8" s="100"/>
      <c r="I8" s="7"/>
      <c r="J8" s="100"/>
      <c r="K8" s="7"/>
      <c r="L8" s="100"/>
    </row>
    <row r="9" spans="1:16">
      <c r="A9" s="1"/>
      <c r="B9" s="1"/>
      <c r="C9" s="1"/>
      <c r="D9" s="165" t="s">
        <v>29</v>
      </c>
      <c r="E9" s="165"/>
      <c r="F9" s="166" t="s">
        <v>31</v>
      </c>
      <c r="G9" s="162"/>
      <c r="H9" s="166" t="s">
        <v>33</v>
      </c>
      <c r="I9" s="162"/>
      <c r="J9" s="166" t="s">
        <v>34</v>
      </c>
      <c r="K9" s="162"/>
      <c r="L9" s="166" t="s">
        <v>35</v>
      </c>
      <c r="M9" s="162"/>
      <c r="N9" s="163" t="s">
        <v>2</v>
      </c>
      <c r="O9" s="163" t="s">
        <v>3</v>
      </c>
      <c r="P9" s="163" t="s">
        <v>36</v>
      </c>
    </row>
    <row r="10" spans="1:16" ht="45">
      <c r="A10" s="10" t="s">
        <v>0</v>
      </c>
      <c r="B10" s="10" t="s">
        <v>27</v>
      </c>
      <c r="C10" s="10" t="s">
        <v>28</v>
      </c>
      <c r="D10" s="10" t="s">
        <v>1</v>
      </c>
      <c r="E10" s="9" t="s">
        <v>30</v>
      </c>
      <c r="F10" s="93" t="s">
        <v>32</v>
      </c>
      <c r="G10" s="9" t="s">
        <v>30</v>
      </c>
      <c r="H10" s="93" t="s">
        <v>32</v>
      </c>
      <c r="I10" s="9" t="s">
        <v>30</v>
      </c>
      <c r="J10" s="93" t="s">
        <v>32</v>
      </c>
      <c r="K10" s="9" t="s">
        <v>30</v>
      </c>
      <c r="L10" s="93" t="s">
        <v>32</v>
      </c>
      <c r="M10" s="9" t="s">
        <v>30</v>
      </c>
      <c r="N10" s="164"/>
      <c r="O10" s="164"/>
      <c r="P10" s="164"/>
    </row>
    <row r="11" spans="1:16">
      <c r="A11" s="3"/>
      <c r="B11" s="3"/>
      <c r="C11" s="3"/>
      <c r="D11" s="3"/>
      <c r="E11" s="3"/>
      <c r="F11" s="84"/>
      <c r="G11" s="3"/>
      <c r="H11" s="84"/>
      <c r="I11" s="3"/>
      <c r="J11" s="84"/>
      <c r="K11" s="3"/>
      <c r="L11" s="84"/>
      <c r="M11" s="3"/>
      <c r="N11" s="3"/>
      <c r="O11" s="3"/>
      <c r="P11" s="3"/>
    </row>
    <row r="12" spans="1:16">
      <c r="A12" s="4"/>
      <c r="B12" s="5" t="s">
        <v>7</v>
      </c>
      <c r="C12" s="17">
        <v>23</v>
      </c>
      <c r="D12" s="125">
        <v>16</v>
      </c>
      <c r="E12" s="13">
        <v>0.7</v>
      </c>
      <c r="F12" s="85">
        <v>3</v>
      </c>
      <c r="G12" s="13">
        <v>0.18</v>
      </c>
      <c r="H12" s="85">
        <v>11</v>
      </c>
      <c r="I12" s="13">
        <v>0.68</v>
      </c>
      <c r="J12" s="158">
        <v>2</v>
      </c>
      <c r="K12" s="13">
        <v>0.12</v>
      </c>
      <c r="L12" s="85">
        <v>0</v>
      </c>
      <c r="M12" s="125">
        <v>0</v>
      </c>
      <c r="N12" s="13">
        <v>1</v>
      </c>
      <c r="O12" s="13">
        <v>0.87</v>
      </c>
      <c r="P12" s="18">
        <v>4.0599999999999997E-2</v>
      </c>
    </row>
    <row r="13" spans="1:16">
      <c r="A13" s="4"/>
      <c r="B13" s="5" t="s">
        <v>8</v>
      </c>
      <c r="C13" s="17">
        <v>73</v>
      </c>
      <c r="D13" s="17">
        <v>65</v>
      </c>
      <c r="E13" s="126">
        <v>89</v>
      </c>
      <c r="F13" s="126">
        <v>4</v>
      </c>
      <c r="G13" s="63">
        <v>6</v>
      </c>
      <c r="H13" s="126">
        <v>36</v>
      </c>
      <c r="I13" s="125">
        <v>55</v>
      </c>
      <c r="J13" s="125">
        <v>23</v>
      </c>
      <c r="K13" s="125">
        <v>35</v>
      </c>
      <c r="L13" s="15">
        <v>2</v>
      </c>
      <c r="M13" s="15">
        <v>3</v>
      </c>
      <c r="N13" s="15">
        <v>97</v>
      </c>
      <c r="O13" s="15">
        <v>62</v>
      </c>
      <c r="P13" s="15">
        <v>3.6</v>
      </c>
    </row>
    <row r="14" spans="1:16">
      <c r="A14" s="4"/>
      <c r="B14" s="5" t="s">
        <v>9</v>
      </c>
      <c r="C14" s="17">
        <v>35</v>
      </c>
      <c r="D14" s="17">
        <f ca="1">SUM(D14:D15)</f>
        <v>29</v>
      </c>
      <c r="E14" s="14">
        <v>88</v>
      </c>
      <c r="F14" s="91">
        <v>4</v>
      </c>
      <c r="G14" s="14">
        <v>14</v>
      </c>
      <c r="H14" s="91">
        <v>16</v>
      </c>
      <c r="I14" s="14">
        <v>62</v>
      </c>
      <c r="J14" s="91">
        <v>7</v>
      </c>
      <c r="K14" s="14">
        <v>24</v>
      </c>
      <c r="L14" s="91">
        <v>2</v>
      </c>
      <c r="M14" s="14">
        <v>7</v>
      </c>
      <c r="N14" s="14">
        <f ca="1">AVERAGE(N14:N15)</f>
        <v>92</v>
      </c>
      <c r="O14" s="14">
        <v>69</v>
      </c>
      <c r="P14" s="14">
        <f ca="1">AVERAGE(P14:P15)</f>
        <v>3.7</v>
      </c>
    </row>
    <row r="15" spans="1:16">
      <c r="A15" s="4"/>
      <c r="B15" s="5" t="s">
        <v>10</v>
      </c>
      <c r="C15" s="17">
        <v>17</v>
      </c>
      <c r="D15" s="17">
        <v>17</v>
      </c>
      <c r="E15" s="8" t="s">
        <v>47</v>
      </c>
      <c r="F15" s="90" t="s">
        <v>68</v>
      </c>
      <c r="G15" s="8" t="s">
        <v>58</v>
      </c>
      <c r="H15" s="90" t="s">
        <v>52</v>
      </c>
      <c r="I15" s="8" t="s">
        <v>69</v>
      </c>
      <c r="J15" s="90" t="s">
        <v>63</v>
      </c>
      <c r="K15" s="8" t="s">
        <v>70</v>
      </c>
      <c r="L15" s="90" t="s">
        <v>56</v>
      </c>
      <c r="M15" s="8" t="s">
        <v>56</v>
      </c>
      <c r="N15" s="8" t="s">
        <v>47</v>
      </c>
      <c r="O15" s="8" t="s">
        <v>71</v>
      </c>
      <c r="P15" s="8" t="s">
        <v>72</v>
      </c>
    </row>
    <row r="16" spans="1:16" ht="15.75">
      <c r="A16" s="4"/>
      <c r="B16" s="5" t="s">
        <v>11</v>
      </c>
      <c r="C16" s="11">
        <v>36</v>
      </c>
      <c r="D16" s="11">
        <v>32</v>
      </c>
      <c r="E16" s="12">
        <v>88.9</v>
      </c>
      <c r="F16" s="12">
        <v>3</v>
      </c>
      <c r="G16" s="53">
        <v>9.3700000000000006E-2</v>
      </c>
      <c r="H16" s="12">
        <v>12</v>
      </c>
      <c r="I16" s="53">
        <v>0.375</v>
      </c>
      <c r="J16" s="12">
        <v>17</v>
      </c>
      <c r="K16" s="53">
        <v>0.53100000000000003</v>
      </c>
      <c r="L16" s="12"/>
      <c r="M16" s="12"/>
      <c r="N16" s="12">
        <v>100</v>
      </c>
      <c r="O16" s="53">
        <v>0.46870000000000001</v>
      </c>
      <c r="P16" s="12">
        <v>3.56</v>
      </c>
    </row>
    <row r="17" spans="1:16">
      <c r="A17" s="4"/>
      <c r="B17" s="5" t="s">
        <v>12</v>
      </c>
      <c r="C17" s="17">
        <v>57</v>
      </c>
      <c r="D17" s="17">
        <v>54</v>
      </c>
      <c r="E17" s="13">
        <v>0.95</v>
      </c>
      <c r="F17" s="85">
        <v>1</v>
      </c>
      <c r="G17" s="13">
        <v>0.02</v>
      </c>
      <c r="H17" s="85">
        <v>22</v>
      </c>
      <c r="I17" s="13">
        <v>0.41</v>
      </c>
      <c r="J17" s="85">
        <v>23</v>
      </c>
      <c r="K17" s="13">
        <v>0.43</v>
      </c>
      <c r="L17" s="85">
        <v>9</v>
      </c>
      <c r="M17" s="13">
        <v>0.17</v>
      </c>
      <c r="N17" s="13">
        <v>0.83</v>
      </c>
      <c r="O17" s="13">
        <v>0.43</v>
      </c>
      <c r="P17" s="8" t="s">
        <v>46</v>
      </c>
    </row>
    <row r="18" spans="1:16">
      <c r="A18" s="4"/>
      <c r="B18" s="5" t="s">
        <v>13</v>
      </c>
      <c r="C18" s="129">
        <v>51</v>
      </c>
      <c r="D18" s="129">
        <v>46</v>
      </c>
      <c r="E18" s="133">
        <v>0.9</v>
      </c>
      <c r="F18" s="134">
        <v>6</v>
      </c>
      <c r="G18" s="133">
        <v>0.13</v>
      </c>
      <c r="H18" s="134">
        <v>21</v>
      </c>
      <c r="I18" s="133">
        <v>0.46</v>
      </c>
      <c r="J18" s="134">
        <v>17</v>
      </c>
      <c r="K18" s="133">
        <v>0.37</v>
      </c>
      <c r="L18" s="134">
        <v>2</v>
      </c>
      <c r="M18" s="133">
        <v>0.04</v>
      </c>
      <c r="N18" s="133">
        <v>0.96</v>
      </c>
      <c r="O18" s="133">
        <v>0.56999999999999995</v>
      </c>
      <c r="P18" s="135">
        <v>3.2</v>
      </c>
    </row>
    <row r="19" spans="1:16" s="44" customFormat="1">
      <c r="A19" s="41"/>
      <c r="B19" s="42" t="s">
        <v>14</v>
      </c>
      <c r="C19" s="17">
        <v>15</v>
      </c>
      <c r="D19" s="23">
        <v>14</v>
      </c>
      <c r="E19" s="24">
        <v>0.93</v>
      </c>
      <c r="F19" s="87">
        <v>2</v>
      </c>
      <c r="G19" s="24">
        <v>0.1</v>
      </c>
      <c r="H19" s="87">
        <v>8</v>
      </c>
      <c r="I19" s="24">
        <v>0.56999999999999995</v>
      </c>
      <c r="J19" s="87">
        <v>3</v>
      </c>
      <c r="K19" s="25">
        <v>0.25</v>
      </c>
      <c r="L19" s="87">
        <v>0</v>
      </c>
      <c r="M19" s="25">
        <v>0</v>
      </c>
      <c r="N19" s="25">
        <v>1</v>
      </c>
      <c r="O19" s="25">
        <v>0.71</v>
      </c>
      <c r="P19" s="23">
        <v>3.6</v>
      </c>
    </row>
    <row r="20" spans="1:16">
      <c r="A20" s="4"/>
      <c r="B20" s="5" t="s">
        <v>15</v>
      </c>
      <c r="C20" s="17">
        <v>1</v>
      </c>
      <c r="D20" s="125">
        <v>1</v>
      </c>
      <c r="E20" s="125">
        <v>100</v>
      </c>
      <c r="F20" s="85">
        <v>0</v>
      </c>
      <c r="G20" s="125">
        <v>0</v>
      </c>
      <c r="H20" s="85">
        <v>0</v>
      </c>
      <c r="I20" s="125">
        <v>0</v>
      </c>
      <c r="J20" s="85">
        <v>1</v>
      </c>
      <c r="K20" s="125">
        <v>100</v>
      </c>
      <c r="L20" s="85">
        <v>0</v>
      </c>
      <c r="M20" s="125">
        <v>0</v>
      </c>
      <c r="N20" s="125">
        <v>100</v>
      </c>
      <c r="O20" s="125">
        <v>0</v>
      </c>
      <c r="P20" s="125">
        <v>3</v>
      </c>
    </row>
    <row r="21" spans="1:16">
      <c r="A21" s="4"/>
      <c r="B21" s="5" t="s">
        <v>16</v>
      </c>
      <c r="C21" s="17">
        <v>12</v>
      </c>
      <c r="D21" s="17">
        <v>11</v>
      </c>
      <c r="E21" s="73">
        <f>(D21/C21)*100</f>
        <v>91.666666666666657</v>
      </c>
      <c r="F21" s="92">
        <v>3</v>
      </c>
      <c r="G21" s="73">
        <f>(3/11)*100</f>
        <v>27.27272727272727</v>
      </c>
      <c r="H21" s="92">
        <v>2</v>
      </c>
      <c r="I21" s="73">
        <f>(H21/D21)*100</f>
        <v>18.181818181818183</v>
      </c>
      <c r="J21" s="92">
        <v>6</v>
      </c>
      <c r="K21" s="73">
        <f>(J21/D21)*100</f>
        <v>54.54545454545454</v>
      </c>
      <c r="L21" s="92"/>
      <c r="M21" s="73"/>
      <c r="N21" s="73">
        <f>(5/11)*100</f>
        <v>45.454545454545453</v>
      </c>
      <c r="O21" s="73">
        <f>(11/11)*100</f>
        <v>100</v>
      </c>
      <c r="P21" s="73">
        <f>41/11</f>
        <v>3.7272727272727271</v>
      </c>
    </row>
    <row r="22" spans="1:16">
      <c r="A22" s="4"/>
      <c r="B22" s="5" t="s">
        <v>17</v>
      </c>
      <c r="C22" s="17">
        <v>7</v>
      </c>
      <c r="D22" s="17">
        <v>7</v>
      </c>
      <c r="E22" s="125">
        <v>100</v>
      </c>
      <c r="F22" s="90" t="s">
        <v>56</v>
      </c>
      <c r="G22" s="8" t="s">
        <v>120</v>
      </c>
      <c r="H22" s="90" t="s">
        <v>86</v>
      </c>
      <c r="I22" s="56" t="s">
        <v>121</v>
      </c>
      <c r="J22" s="90" t="s">
        <v>56</v>
      </c>
      <c r="K22" s="125">
        <v>0</v>
      </c>
      <c r="L22" s="90" t="s">
        <v>63</v>
      </c>
      <c r="M22" s="56" t="s">
        <v>122</v>
      </c>
      <c r="N22" s="8" t="s">
        <v>123</v>
      </c>
      <c r="O22" s="8" t="s">
        <v>123</v>
      </c>
      <c r="P22" s="8" t="s">
        <v>124</v>
      </c>
    </row>
    <row r="23" spans="1:16">
      <c r="A23" s="4"/>
      <c r="B23" s="5" t="s">
        <v>18</v>
      </c>
      <c r="C23" s="140">
        <v>17</v>
      </c>
      <c r="D23" s="140">
        <v>17</v>
      </c>
      <c r="E23" s="79">
        <f>100/C23*D23</f>
        <v>100</v>
      </c>
      <c r="F23" s="93">
        <v>7</v>
      </c>
      <c r="G23" s="79">
        <f>100/D23*F23</f>
        <v>41.176470588235297</v>
      </c>
      <c r="H23" s="93">
        <v>7</v>
      </c>
      <c r="I23" s="79">
        <f>100/D23*H23</f>
        <v>41.176470588235297</v>
      </c>
      <c r="J23" s="93">
        <v>3</v>
      </c>
      <c r="K23" s="79">
        <f>100/D23*J23</f>
        <v>17.647058823529413</v>
      </c>
      <c r="L23" s="93">
        <v>4</v>
      </c>
      <c r="M23" s="128">
        <f>100/D23*L23</f>
        <v>23.529411764705884</v>
      </c>
      <c r="N23" s="79">
        <f>100/D23*(F23+H23+J23)</f>
        <v>100</v>
      </c>
      <c r="O23" s="79">
        <f>100/D23*(F23+H23)</f>
        <v>82.352941176470594</v>
      </c>
      <c r="P23" s="80">
        <f>(5*F23+4*H23+3*J23+2*L23)/D23</f>
        <v>4.7058823529411766</v>
      </c>
    </row>
    <row r="24" spans="1:16">
      <c r="A24" s="4"/>
      <c r="B24" s="5" t="s">
        <v>19</v>
      </c>
      <c r="C24" s="17">
        <v>4</v>
      </c>
      <c r="D24" s="17">
        <v>4</v>
      </c>
      <c r="E24" s="125">
        <v>100</v>
      </c>
      <c r="F24" s="85">
        <v>0</v>
      </c>
      <c r="G24" s="125">
        <v>0</v>
      </c>
      <c r="H24" s="85">
        <v>2</v>
      </c>
      <c r="I24" s="125">
        <v>50</v>
      </c>
      <c r="J24" s="85">
        <v>2</v>
      </c>
      <c r="K24" s="125">
        <v>50</v>
      </c>
      <c r="L24" s="85">
        <v>0</v>
      </c>
      <c r="M24" s="125">
        <v>0</v>
      </c>
      <c r="N24" s="125">
        <v>100</v>
      </c>
      <c r="O24" s="125">
        <v>50</v>
      </c>
      <c r="P24" s="125">
        <v>3.5</v>
      </c>
    </row>
    <row r="25" spans="1:16">
      <c r="A25" s="4"/>
      <c r="B25" s="5" t="s">
        <v>20</v>
      </c>
      <c r="C25" s="17">
        <v>3</v>
      </c>
      <c r="D25" s="17">
        <v>3</v>
      </c>
      <c r="E25" s="56">
        <v>100</v>
      </c>
      <c r="F25" s="92">
        <v>0</v>
      </c>
      <c r="G25" s="56">
        <v>0</v>
      </c>
      <c r="H25" s="92">
        <v>2</v>
      </c>
      <c r="I25" s="56">
        <v>67</v>
      </c>
      <c r="J25" s="92">
        <v>1</v>
      </c>
      <c r="K25" s="56">
        <v>33</v>
      </c>
      <c r="L25" s="92">
        <v>0</v>
      </c>
      <c r="M25" s="56">
        <v>0</v>
      </c>
      <c r="N25" s="56">
        <v>100</v>
      </c>
      <c r="O25" s="56">
        <v>67</v>
      </c>
      <c r="P25" s="56">
        <v>3.7</v>
      </c>
    </row>
    <row r="26" spans="1:16">
      <c r="A26" s="4"/>
      <c r="B26" s="5" t="s">
        <v>21</v>
      </c>
      <c r="C26" s="17">
        <v>3</v>
      </c>
      <c r="D26" s="17">
        <v>3</v>
      </c>
      <c r="E26" s="56">
        <v>100</v>
      </c>
      <c r="F26" s="92">
        <v>0</v>
      </c>
      <c r="G26" s="56">
        <v>0</v>
      </c>
      <c r="H26" s="92">
        <v>3</v>
      </c>
      <c r="I26" s="56">
        <v>100</v>
      </c>
      <c r="J26" s="92">
        <v>0</v>
      </c>
      <c r="K26" s="56">
        <v>0</v>
      </c>
      <c r="L26" s="92">
        <v>0</v>
      </c>
      <c r="M26" s="56">
        <v>0</v>
      </c>
      <c r="N26" s="56">
        <v>100</v>
      </c>
      <c r="O26" s="56">
        <v>100</v>
      </c>
      <c r="P26" s="56">
        <v>4</v>
      </c>
    </row>
    <row r="27" spans="1:16">
      <c r="A27" s="4"/>
      <c r="B27" s="5" t="s">
        <v>22</v>
      </c>
      <c r="C27" s="17">
        <v>6</v>
      </c>
      <c r="D27" s="17">
        <v>6</v>
      </c>
      <c r="E27" s="125">
        <v>100</v>
      </c>
      <c r="F27" s="16">
        <v>3</v>
      </c>
      <c r="G27" s="125" t="s">
        <v>146</v>
      </c>
      <c r="H27" s="125">
        <v>2</v>
      </c>
      <c r="I27" s="125" t="s">
        <v>147</v>
      </c>
      <c r="J27" s="125">
        <v>1</v>
      </c>
      <c r="K27" s="125" t="s">
        <v>148</v>
      </c>
      <c r="L27" s="125">
        <v>0</v>
      </c>
      <c r="M27" s="125">
        <v>0</v>
      </c>
      <c r="N27" s="125" t="s">
        <v>149</v>
      </c>
      <c r="O27" s="125" t="s">
        <v>150</v>
      </c>
      <c r="P27" s="125" t="s">
        <v>151</v>
      </c>
    </row>
    <row r="28" spans="1:16">
      <c r="A28" s="4"/>
      <c r="B28" s="5" t="s">
        <v>23</v>
      </c>
      <c r="C28" s="17">
        <v>6</v>
      </c>
      <c r="D28" s="17">
        <v>5</v>
      </c>
      <c r="E28" s="125">
        <v>83.3</v>
      </c>
      <c r="F28" s="85">
        <v>0</v>
      </c>
      <c r="G28" s="125">
        <v>0</v>
      </c>
      <c r="H28" s="85">
        <v>3</v>
      </c>
      <c r="I28" s="125">
        <v>60</v>
      </c>
      <c r="J28" s="85">
        <v>2</v>
      </c>
      <c r="K28" s="125">
        <v>40</v>
      </c>
      <c r="L28" s="85">
        <v>0</v>
      </c>
      <c r="M28" s="125">
        <v>0</v>
      </c>
      <c r="N28" s="125">
        <v>100</v>
      </c>
      <c r="O28" s="125">
        <v>60</v>
      </c>
      <c r="P28" s="125">
        <v>3.6</v>
      </c>
    </row>
    <row r="29" spans="1:16">
      <c r="A29" s="4"/>
      <c r="B29" s="5" t="s">
        <v>24</v>
      </c>
      <c r="C29" s="17">
        <v>4</v>
      </c>
      <c r="D29" s="17">
        <v>4</v>
      </c>
      <c r="E29" s="126">
        <v>100</v>
      </c>
      <c r="F29" s="157">
        <v>2</v>
      </c>
      <c r="G29" s="126" t="s">
        <v>135</v>
      </c>
      <c r="H29" s="157">
        <v>2</v>
      </c>
      <c r="I29" s="126" t="s">
        <v>135</v>
      </c>
      <c r="J29" s="157">
        <v>2</v>
      </c>
      <c r="K29" s="126" t="s">
        <v>135</v>
      </c>
      <c r="L29" s="126">
        <v>0</v>
      </c>
      <c r="M29" s="126" t="s">
        <v>100</v>
      </c>
      <c r="N29" s="126" t="s">
        <v>136</v>
      </c>
      <c r="O29" s="126" t="s">
        <v>137</v>
      </c>
      <c r="P29" s="126" t="s">
        <v>138</v>
      </c>
    </row>
    <row r="30" spans="1:16">
      <c r="A30" s="4"/>
      <c r="B30" s="5" t="s">
        <v>25</v>
      </c>
      <c r="C30" s="17">
        <v>5</v>
      </c>
      <c r="D30" s="17">
        <v>5</v>
      </c>
      <c r="E30" s="125">
        <v>100</v>
      </c>
      <c r="F30" s="90" t="s">
        <v>56</v>
      </c>
      <c r="G30" s="16" t="s">
        <v>100</v>
      </c>
      <c r="H30" s="90" t="s">
        <v>63</v>
      </c>
      <c r="I30" s="16" t="s">
        <v>101</v>
      </c>
      <c r="J30" s="90" t="s">
        <v>63</v>
      </c>
      <c r="K30" s="125" t="s">
        <v>102</v>
      </c>
      <c r="L30" s="90" t="s">
        <v>48</v>
      </c>
      <c r="M30" s="75" t="s">
        <v>103</v>
      </c>
      <c r="N30" s="16" t="s">
        <v>104</v>
      </c>
      <c r="O30" s="16" t="s">
        <v>101</v>
      </c>
      <c r="P30" s="16" t="s">
        <v>105</v>
      </c>
    </row>
    <row r="31" spans="1:16">
      <c r="A31" s="4"/>
      <c r="B31" s="5" t="s">
        <v>26</v>
      </c>
      <c r="C31" s="17">
        <v>1</v>
      </c>
      <c r="D31" s="27">
        <v>1</v>
      </c>
      <c r="E31" s="32">
        <v>100</v>
      </c>
      <c r="F31" s="96">
        <v>0</v>
      </c>
      <c r="G31" s="32">
        <v>0</v>
      </c>
      <c r="H31" s="96">
        <v>0</v>
      </c>
      <c r="I31" s="32">
        <v>0</v>
      </c>
      <c r="J31" s="96">
        <v>1</v>
      </c>
      <c r="K31" s="32">
        <v>100</v>
      </c>
      <c r="L31" s="96">
        <v>0</v>
      </c>
      <c r="M31" s="32">
        <v>0</v>
      </c>
      <c r="N31" s="32">
        <v>100</v>
      </c>
      <c r="O31" s="32">
        <v>0</v>
      </c>
      <c r="P31" s="32">
        <v>3</v>
      </c>
    </row>
    <row r="32" spans="1:16">
      <c r="A32" s="4"/>
      <c r="B32" s="42" t="s">
        <v>157</v>
      </c>
      <c r="C32" s="23">
        <v>376</v>
      </c>
      <c r="D32" s="23">
        <v>340</v>
      </c>
      <c r="E32" s="23">
        <v>90.4</v>
      </c>
      <c r="F32" s="87">
        <v>45</v>
      </c>
      <c r="G32" s="23">
        <v>13.2</v>
      </c>
      <c r="H32" s="87">
        <v>164</v>
      </c>
      <c r="I32" s="23">
        <v>48.2</v>
      </c>
      <c r="J32" s="87">
        <v>115</v>
      </c>
      <c r="K32" s="23">
        <v>33.799999999999997</v>
      </c>
      <c r="L32" s="87">
        <v>22</v>
      </c>
      <c r="M32" s="23">
        <v>6.5</v>
      </c>
      <c r="N32" s="23">
        <v>93.5</v>
      </c>
      <c r="O32" s="23">
        <v>61.5</v>
      </c>
      <c r="P32" s="23">
        <v>3.7</v>
      </c>
    </row>
  </sheetData>
  <mergeCells count="9">
    <mergeCell ref="L9:M9"/>
    <mergeCell ref="N9:N10"/>
    <mergeCell ref="O9:O10"/>
    <mergeCell ref="P9:P10"/>
    <mergeCell ref="A6:K6"/>
    <mergeCell ref="J9:K9"/>
    <mergeCell ref="D9:E9"/>
    <mergeCell ref="F9:G9"/>
    <mergeCell ref="H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A24" sqref="A24"/>
    </sheetView>
  </sheetViews>
  <sheetFormatPr defaultRowHeight="15"/>
  <cols>
    <col min="1" max="1" width="24.7109375" customWidth="1"/>
    <col min="2" max="2" width="7.28515625" customWidth="1"/>
    <col min="3" max="3" width="7.42578125" style="122" customWidth="1"/>
    <col min="5" max="5" width="6.42578125" style="88" customWidth="1"/>
    <col min="7" max="7" width="6.140625" style="88" customWidth="1"/>
    <col min="9" max="9" width="7" style="88" customWidth="1"/>
    <col min="11" max="11" width="6.7109375" style="88" customWidth="1"/>
  </cols>
  <sheetData>
    <row r="1" spans="1:15" ht="39.75" customHeight="1">
      <c r="A1" s="159" t="s">
        <v>41</v>
      </c>
      <c r="B1" s="159"/>
      <c r="C1" s="159"/>
      <c r="D1" s="159"/>
      <c r="E1" s="167"/>
      <c r="F1" s="159"/>
      <c r="G1" s="167"/>
      <c r="H1" s="159"/>
      <c r="I1" s="167"/>
      <c r="J1" s="159"/>
      <c r="K1" s="167"/>
    </row>
    <row r="2" spans="1:15">
      <c r="A2" s="1"/>
      <c r="B2" s="1"/>
      <c r="C2" s="165" t="s">
        <v>29</v>
      </c>
      <c r="D2" s="165"/>
      <c r="E2" s="166" t="s">
        <v>31</v>
      </c>
      <c r="F2" s="162"/>
      <c r="G2" s="166" t="s">
        <v>33</v>
      </c>
      <c r="H2" s="162"/>
      <c r="I2" s="166" t="s">
        <v>34</v>
      </c>
      <c r="J2" s="162"/>
      <c r="K2" s="166" t="s">
        <v>35</v>
      </c>
      <c r="L2" s="162"/>
      <c r="M2" s="163" t="s">
        <v>2</v>
      </c>
      <c r="N2" s="163" t="s">
        <v>3</v>
      </c>
      <c r="O2" s="163" t="s">
        <v>36</v>
      </c>
    </row>
    <row r="3" spans="1:15" ht="60">
      <c r="A3" s="10" t="s">
        <v>27</v>
      </c>
      <c r="B3" s="10" t="s">
        <v>28</v>
      </c>
      <c r="C3" s="119" t="s">
        <v>1</v>
      </c>
      <c r="D3" s="9" t="s">
        <v>30</v>
      </c>
      <c r="E3" s="93" t="s">
        <v>32</v>
      </c>
      <c r="F3" s="9" t="s">
        <v>30</v>
      </c>
      <c r="G3" s="93" t="s">
        <v>32</v>
      </c>
      <c r="H3" s="9" t="s">
        <v>30</v>
      </c>
      <c r="I3" s="93" t="s">
        <v>32</v>
      </c>
      <c r="J3" s="9" t="s">
        <v>30</v>
      </c>
      <c r="K3" s="93" t="s">
        <v>32</v>
      </c>
      <c r="L3" s="9" t="s">
        <v>30</v>
      </c>
      <c r="M3" s="164"/>
      <c r="N3" s="164"/>
      <c r="O3" s="164"/>
    </row>
    <row r="4" spans="1:15">
      <c r="A4" s="5" t="s">
        <v>7</v>
      </c>
      <c r="B4" s="17">
        <v>16</v>
      </c>
      <c r="C4" s="120">
        <v>16</v>
      </c>
      <c r="D4" s="18">
        <v>0.94</v>
      </c>
      <c r="E4" s="85">
        <v>1</v>
      </c>
      <c r="F4" s="13">
        <v>7.0000000000000007E-2</v>
      </c>
      <c r="G4" s="85">
        <v>6</v>
      </c>
      <c r="H4" s="13">
        <v>0.4</v>
      </c>
      <c r="I4" s="85">
        <v>8</v>
      </c>
      <c r="J4" s="13">
        <v>0.53</v>
      </c>
      <c r="K4" s="85">
        <v>0</v>
      </c>
      <c r="L4" s="13">
        <v>7.0000000000000007E-2</v>
      </c>
      <c r="M4" s="13">
        <v>1</v>
      </c>
      <c r="N4" s="13">
        <v>0.47</v>
      </c>
      <c r="O4" s="125">
        <v>3.53</v>
      </c>
    </row>
    <row r="5" spans="1:15">
      <c r="A5" s="5" t="s">
        <v>8</v>
      </c>
      <c r="B5" s="140">
        <v>48</v>
      </c>
      <c r="C5" s="125">
        <v>43</v>
      </c>
      <c r="D5" s="141">
        <v>90</v>
      </c>
      <c r="E5" s="125">
        <v>2</v>
      </c>
      <c r="F5" s="141">
        <v>5</v>
      </c>
      <c r="G5" s="125">
        <v>15</v>
      </c>
      <c r="H5" s="141">
        <v>35</v>
      </c>
      <c r="I5" s="125">
        <v>27</v>
      </c>
      <c r="J5" s="142">
        <v>63</v>
      </c>
      <c r="K5" s="125">
        <v>0</v>
      </c>
      <c r="L5" s="26"/>
      <c r="M5" s="143">
        <v>100</v>
      </c>
      <c r="N5" s="142">
        <v>40</v>
      </c>
      <c r="O5" s="15">
        <v>3.5</v>
      </c>
    </row>
    <row r="6" spans="1:15">
      <c r="A6" s="5" t="s">
        <v>9</v>
      </c>
      <c r="B6" s="17">
        <v>24</v>
      </c>
      <c r="C6" s="120">
        <v>24</v>
      </c>
      <c r="D6" s="125">
        <v>87.5</v>
      </c>
      <c r="E6" s="85">
        <v>2</v>
      </c>
      <c r="F6" s="125">
        <v>9.5</v>
      </c>
      <c r="G6" s="85">
        <v>8</v>
      </c>
      <c r="H6" s="125">
        <v>38</v>
      </c>
      <c r="I6" s="85">
        <v>7</v>
      </c>
      <c r="J6" s="125">
        <v>33</v>
      </c>
      <c r="K6" s="85">
        <v>4</v>
      </c>
      <c r="L6" s="68">
        <v>0.19</v>
      </c>
      <c r="M6" s="69">
        <v>0.8</v>
      </c>
      <c r="N6" s="70">
        <v>47.6</v>
      </c>
      <c r="O6" s="8" t="s">
        <v>46</v>
      </c>
    </row>
    <row r="7" spans="1:15">
      <c r="A7" s="5" t="s">
        <v>10</v>
      </c>
      <c r="B7" s="17">
        <v>19</v>
      </c>
      <c r="C7" s="120">
        <v>19</v>
      </c>
      <c r="D7" s="8" t="s">
        <v>47</v>
      </c>
      <c r="E7" s="90" t="s">
        <v>48</v>
      </c>
      <c r="F7" s="8" t="s">
        <v>73</v>
      </c>
      <c r="G7" s="90" t="s">
        <v>57</v>
      </c>
      <c r="H7" s="8" t="s">
        <v>74</v>
      </c>
      <c r="I7" s="90" t="s">
        <v>75</v>
      </c>
      <c r="J7" s="8" t="s">
        <v>76</v>
      </c>
      <c r="K7" s="90" t="s">
        <v>56</v>
      </c>
      <c r="L7" s="8" t="s">
        <v>56</v>
      </c>
      <c r="M7" s="8" t="s">
        <v>47</v>
      </c>
      <c r="N7" s="8" t="s">
        <v>77</v>
      </c>
      <c r="O7" s="8" t="s">
        <v>61</v>
      </c>
    </row>
    <row r="8" spans="1:15" ht="15.75">
      <c r="A8" s="5" t="s">
        <v>11</v>
      </c>
      <c r="B8" s="11">
        <v>41</v>
      </c>
      <c r="C8" s="11">
        <v>39</v>
      </c>
      <c r="D8" s="53">
        <v>0.99039999999999995</v>
      </c>
      <c r="E8" s="12">
        <v>6</v>
      </c>
      <c r="F8" s="53">
        <v>0.15379999999999999</v>
      </c>
      <c r="G8" s="12">
        <v>18</v>
      </c>
      <c r="H8" s="53">
        <v>0.46150000000000002</v>
      </c>
      <c r="I8" s="12">
        <v>15</v>
      </c>
      <c r="J8" s="53">
        <v>0.3846</v>
      </c>
      <c r="K8" s="12"/>
      <c r="L8" s="12"/>
      <c r="M8" s="54">
        <v>1</v>
      </c>
      <c r="N8" s="54">
        <v>0.61529999999999996</v>
      </c>
      <c r="O8" s="12">
        <v>3.76</v>
      </c>
    </row>
    <row r="9" spans="1:15">
      <c r="A9" s="5" t="s">
        <v>12</v>
      </c>
      <c r="B9" s="17">
        <v>51</v>
      </c>
      <c r="C9" s="120">
        <v>51</v>
      </c>
      <c r="D9" s="13">
        <v>0.73</v>
      </c>
      <c r="E9" s="85">
        <v>1</v>
      </c>
      <c r="F9" s="13">
        <v>0.03</v>
      </c>
      <c r="G9" s="85">
        <v>9</v>
      </c>
      <c r="H9" s="13">
        <v>0.24</v>
      </c>
      <c r="I9" s="85">
        <v>19</v>
      </c>
      <c r="J9" s="13">
        <v>0.51</v>
      </c>
      <c r="K9" s="85">
        <v>8</v>
      </c>
      <c r="L9" s="13">
        <v>0.22</v>
      </c>
      <c r="M9" s="13">
        <v>0.78</v>
      </c>
      <c r="N9" s="13">
        <v>0.27</v>
      </c>
      <c r="O9" s="8" t="s">
        <v>107</v>
      </c>
    </row>
    <row r="10" spans="1:15">
      <c r="A10" s="5" t="s">
        <v>13</v>
      </c>
      <c r="B10" s="136">
        <v>45</v>
      </c>
      <c r="C10" s="136">
        <v>40</v>
      </c>
      <c r="D10" s="137">
        <v>0.89</v>
      </c>
      <c r="E10" s="136">
        <v>1</v>
      </c>
      <c r="F10" s="137">
        <v>0.02</v>
      </c>
      <c r="G10" s="136">
        <v>16</v>
      </c>
      <c r="H10" s="138">
        <v>0.4</v>
      </c>
      <c r="I10" s="136">
        <v>23</v>
      </c>
      <c r="J10" s="138">
        <v>0.56999999999999995</v>
      </c>
      <c r="K10" s="136"/>
      <c r="L10" s="137"/>
      <c r="M10" s="138">
        <v>1</v>
      </c>
      <c r="N10" s="138">
        <v>0.42</v>
      </c>
      <c r="O10" s="139">
        <v>3.5</v>
      </c>
    </row>
    <row r="11" spans="1:15" s="44" customFormat="1">
      <c r="A11" s="42" t="s">
        <v>14</v>
      </c>
      <c r="B11" s="17">
        <v>8</v>
      </c>
      <c r="C11" s="120">
        <v>8</v>
      </c>
      <c r="D11" s="24">
        <v>0.75</v>
      </c>
      <c r="E11" s="85">
        <v>2</v>
      </c>
      <c r="F11" s="24">
        <v>0.33</v>
      </c>
      <c r="G11" s="85">
        <v>0</v>
      </c>
      <c r="H11" s="24">
        <v>0</v>
      </c>
      <c r="I11" s="85">
        <v>4</v>
      </c>
      <c r="J11" s="13">
        <v>0.67</v>
      </c>
      <c r="K11" s="87">
        <v>0</v>
      </c>
      <c r="L11" s="23">
        <v>0</v>
      </c>
      <c r="M11" s="13">
        <v>1</v>
      </c>
      <c r="N11" s="13">
        <v>0.33</v>
      </c>
      <c r="O11" s="23">
        <v>3.6</v>
      </c>
    </row>
    <row r="12" spans="1:15">
      <c r="A12" s="5" t="s">
        <v>15</v>
      </c>
      <c r="B12" s="23">
        <v>6</v>
      </c>
      <c r="C12" s="151">
        <v>6</v>
      </c>
      <c r="D12" s="23">
        <v>100</v>
      </c>
      <c r="E12" s="87">
        <v>0</v>
      </c>
      <c r="F12" s="23">
        <v>0</v>
      </c>
      <c r="G12" s="87">
        <v>2</v>
      </c>
      <c r="H12" s="23">
        <v>33</v>
      </c>
      <c r="I12" s="87">
        <v>4</v>
      </c>
      <c r="J12" s="23">
        <v>67</v>
      </c>
      <c r="K12" s="87">
        <v>0</v>
      </c>
      <c r="L12" s="23">
        <v>0</v>
      </c>
      <c r="M12" s="23">
        <v>100</v>
      </c>
      <c r="N12" s="23">
        <v>33</v>
      </c>
      <c r="O12" s="23">
        <v>3.3</v>
      </c>
    </row>
    <row r="13" spans="1:15">
      <c r="A13" s="5" t="s">
        <v>16</v>
      </c>
      <c r="B13" s="17">
        <v>8</v>
      </c>
      <c r="C13" s="120">
        <v>8</v>
      </c>
      <c r="D13" s="56">
        <f>(C13/B13)*100</f>
        <v>100</v>
      </c>
      <c r="E13" s="92"/>
      <c r="F13" s="56"/>
      <c r="G13" s="92">
        <v>2</v>
      </c>
      <c r="H13" s="73">
        <f>(G13/C13)*100</f>
        <v>25</v>
      </c>
      <c r="I13" s="92">
        <v>4</v>
      </c>
      <c r="J13" s="73">
        <f>(I13/C13)*100</f>
        <v>50</v>
      </c>
      <c r="K13" s="92">
        <v>1</v>
      </c>
      <c r="L13" s="73">
        <f>(K13/C13)*100</f>
        <v>12.5</v>
      </c>
      <c r="M13" s="73">
        <f>(6/7)*100</f>
        <v>85.714285714285708</v>
      </c>
      <c r="N13" s="73">
        <f>(2/7)*100</f>
        <v>28.571428571428569</v>
      </c>
      <c r="O13" s="73">
        <f>22/7</f>
        <v>3.1428571428571428</v>
      </c>
    </row>
    <row r="14" spans="1:15">
      <c r="A14" s="5" t="s">
        <v>17</v>
      </c>
      <c r="B14" s="17">
        <v>17</v>
      </c>
      <c r="C14" s="120">
        <v>17</v>
      </c>
      <c r="D14" s="125">
        <v>94</v>
      </c>
      <c r="E14" s="84">
        <v>1</v>
      </c>
      <c r="F14" s="78" t="s">
        <v>57</v>
      </c>
      <c r="G14" s="84">
        <v>7</v>
      </c>
      <c r="H14" s="126">
        <v>43.7</v>
      </c>
      <c r="I14" s="84">
        <v>8</v>
      </c>
      <c r="J14" s="22">
        <v>50</v>
      </c>
      <c r="K14" s="84">
        <v>0</v>
      </c>
      <c r="L14" s="126">
        <v>0</v>
      </c>
      <c r="M14" s="22">
        <v>100</v>
      </c>
      <c r="N14" s="22">
        <v>50</v>
      </c>
      <c r="O14" s="57">
        <v>3.6</v>
      </c>
    </row>
    <row r="15" spans="1:15">
      <c r="A15" s="5" t="s">
        <v>18</v>
      </c>
      <c r="B15" s="140">
        <v>13</v>
      </c>
      <c r="C15" s="120">
        <v>13</v>
      </c>
      <c r="D15" s="79">
        <f>100/B15*C15</f>
        <v>100</v>
      </c>
      <c r="E15" s="93">
        <v>2</v>
      </c>
      <c r="F15" s="79">
        <v>0</v>
      </c>
      <c r="G15" s="93">
        <v>5</v>
      </c>
      <c r="H15" s="79">
        <f>100/C15*G15</f>
        <v>38.46153846153846</v>
      </c>
      <c r="I15" s="93">
        <v>2</v>
      </c>
      <c r="J15" s="79">
        <f>100/C15*I15</f>
        <v>15.384615384615385</v>
      </c>
      <c r="K15" s="93">
        <v>3</v>
      </c>
      <c r="L15" s="128">
        <f>100/C15*K15</f>
        <v>23.076923076923077</v>
      </c>
      <c r="M15" s="79">
        <v>75</v>
      </c>
      <c r="N15" s="79">
        <v>44</v>
      </c>
      <c r="O15" s="80">
        <v>3.3</v>
      </c>
    </row>
    <row r="16" spans="1:15">
      <c r="A16" s="5" t="s">
        <v>19</v>
      </c>
      <c r="B16" s="17">
        <v>3</v>
      </c>
      <c r="C16" s="120">
        <v>3</v>
      </c>
      <c r="D16" s="125">
        <v>100</v>
      </c>
      <c r="E16" s="85">
        <v>1</v>
      </c>
      <c r="F16" s="125">
        <v>33</v>
      </c>
      <c r="G16" s="85">
        <v>1</v>
      </c>
      <c r="H16" s="125">
        <v>33</v>
      </c>
      <c r="I16" s="85">
        <v>1</v>
      </c>
      <c r="J16" s="125">
        <v>33</v>
      </c>
      <c r="K16" s="85">
        <v>0</v>
      </c>
      <c r="L16" s="125">
        <v>0</v>
      </c>
      <c r="M16" s="125">
        <v>100</v>
      </c>
      <c r="N16" s="125">
        <v>66</v>
      </c>
      <c r="O16" s="125">
        <v>4</v>
      </c>
    </row>
    <row r="17" spans="1:15">
      <c r="A17" s="5" t="s">
        <v>20</v>
      </c>
      <c r="B17" s="17">
        <v>1</v>
      </c>
      <c r="C17" s="120">
        <v>1</v>
      </c>
      <c r="D17" s="56">
        <v>100</v>
      </c>
      <c r="E17" s="92">
        <v>0</v>
      </c>
      <c r="F17" s="56">
        <v>0</v>
      </c>
      <c r="G17" s="92">
        <v>1</v>
      </c>
      <c r="H17" s="56">
        <v>100</v>
      </c>
      <c r="I17" s="92">
        <v>0</v>
      </c>
      <c r="J17" s="56">
        <v>0</v>
      </c>
      <c r="K17" s="92">
        <v>0</v>
      </c>
      <c r="L17" s="56">
        <v>0</v>
      </c>
      <c r="M17" s="56">
        <v>100</v>
      </c>
      <c r="N17" s="56">
        <v>100</v>
      </c>
      <c r="O17" s="56">
        <v>1</v>
      </c>
    </row>
    <row r="18" spans="1:15">
      <c r="A18" s="5" t="s">
        <v>21</v>
      </c>
      <c r="B18" s="17">
        <v>5</v>
      </c>
      <c r="C18" s="120">
        <v>5</v>
      </c>
      <c r="D18" s="56">
        <v>100</v>
      </c>
      <c r="E18" s="92">
        <v>0</v>
      </c>
      <c r="F18" s="56">
        <v>0</v>
      </c>
      <c r="G18" s="92">
        <v>3</v>
      </c>
      <c r="H18" s="56">
        <v>60</v>
      </c>
      <c r="I18" s="92">
        <v>2</v>
      </c>
      <c r="J18" s="56">
        <v>40</v>
      </c>
      <c r="K18" s="92">
        <v>0</v>
      </c>
      <c r="L18" s="56">
        <v>0</v>
      </c>
      <c r="M18" s="56">
        <v>100</v>
      </c>
      <c r="N18" s="56">
        <v>60</v>
      </c>
      <c r="O18" s="56">
        <v>3.6</v>
      </c>
    </row>
    <row r="19" spans="1:15" ht="30">
      <c r="A19" s="5" t="s">
        <v>22</v>
      </c>
      <c r="B19" s="17">
        <v>8</v>
      </c>
      <c r="C19" s="17">
        <v>8</v>
      </c>
      <c r="D19" s="125">
        <v>100</v>
      </c>
      <c r="E19" s="125">
        <v>0</v>
      </c>
      <c r="F19" s="125">
        <v>0</v>
      </c>
      <c r="G19" s="125">
        <v>2</v>
      </c>
      <c r="H19" s="125">
        <v>25</v>
      </c>
      <c r="I19" s="125">
        <v>6</v>
      </c>
      <c r="J19" s="125">
        <v>75</v>
      </c>
      <c r="K19" s="125">
        <v>0</v>
      </c>
      <c r="L19" s="125">
        <v>0</v>
      </c>
      <c r="M19" s="125">
        <v>100</v>
      </c>
      <c r="N19" s="125">
        <v>25</v>
      </c>
      <c r="O19" s="74">
        <v>3.25</v>
      </c>
    </row>
    <row r="20" spans="1:15" ht="30">
      <c r="A20" s="5" t="s">
        <v>23</v>
      </c>
      <c r="B20" s="17">
        <v>6</v>
      </c>
      <c r="C20" s="120">
        <v>6</v>
      </c>
      <c r="D20" s="125">
        <v>100</v>
      </c>
      <c r="E20" s="85">
        <v>0</v>
      </c>
      <c r="F20" s="125">
        <v>0</v>
      </c>
      <c r="G20" s="85">
        <v>3</v>
      </c>
      <c r="H20" s="125">
        <v>50</v>
      </c>
      <c r="I20" s="85">
        <v>3</v>
      </c>
      <c r="J20" s="125">
        <v>50</v>
      </c>
      <c r="K20" s="85">
        <v>0</v>
      </c>
      <c r="L20" s="125">
        <v>0</v>
      </c>
      <c r="M20" s="125">
        <v>100</v>
      </c>
      <c r="N20" s="125">
        <v>50</v>
      </c>
      <c r="O20" s="16">
        <v>3.5</v>
      </c>
    </row>
    <row r="21" spans="1:15">
      <c r="A21" s="5" t="s">
        <v>24</v>
      </c>
      <c r="B21" s="17">
        <v>8</v>
      </c>
      <c r="C21" s="17">
        <v>8</v>
      </c>
      <c r="D21" s="126">
        <v>100</v>
      </c>
      <c r="E21" s="126">
        <v>3</v>
      </c>
      <c r="F21" s="126">
        <v>37.5</v>
      </c>
      <c r="G21" s="126">
        <v>2</v>
      </c>
      <c r="H21" s="126">
        <v>25</v>
      </c>
      <c r="I21" s="126">
        <v>3</v>
      </c>
      <c r="J21" s="126">
        <v>37.5</v>
      </c>
      <c r="K21" s="126">
        <v>0</v>
      </c>
      <c r="L21" s="126">
        <v>0</v>
      </c>
      <c r="M21" s="126">
        <v>100</v>
      </c>
      <c r="N21" s="126">
        <v>62.5</v>
      </c>
      <c r="O21" s="126">
        <v>4</v>
      </c>
    </row>
    <row r="22" spans="1:15">
      <c r="A22" s="5" t="s">
        <v>25</v>
      </c>
      <c r="B22" s="17">
        <v>5</v>
      </c>
      <c r="C22" s="120">
        <v>5</v>
      </c>
      <c r="D22" s="125">
        <v>100</v>
      </c>
      <c r="E22" s="85">
        <v>0</v>
      </c>
      <c r="F22" s="125">
        <v>0</v>
      </c>
      <c r="G22" s="85">
        <v>4</v>
      </c>
      <c r="H22" s="125">
        <v>80</v>
      </c>
      <c r="I22" s="85">
        <v>1</v>
      </c>
      <c r="J22" s="125">
        <v>20</v>
      </c>
      <c r="K22" s="85">
        <v>0</v>
      </c>
      <c r="L22" s="125">
        <v>0</v>
      </c>
      <c r="M22" s="125">
        <v>100</v>
      </c>
      <c r="N22" s="125">
        <v>80</v>
      </c>
      <c r="O22" s="125">
        <v>3.8</v>
      </c>
    </row>
    <row r="23" spans="1:15">
      <c r="A23" s="5" t="s">
        <v>26</v>
      </c>
      <c r="B23" s="17">
        <v>1</v>
      </c>
      <c r="C23" s="120">
        <v>1</v>
      </c>
      <c r="D23" s="14">
        <v>100</v>
      </c>
      <c r="E23" s="91">
        <v>0</v>
      </c>
      <c r="F23" s="14">
        <v>0</v>
      </c>
      <c r="G23" s="91">
        <v>0</v>
      </c>
      <c r="H23" s="14">
        <v>0</v>
      </c>
      <c r="I23" s="91">
        <v>3</v>
      </c>
      <c r="J23" s="14">
        <v>100</v>
      </c>
      <c r="K23" s="91">
        <v>0</v>
      </c>
      <c r="L23" s="14">
        <v>0</v>
      </c>
      <c r="M23" s="14">
        <v>100</v>
      </c>
      <c r="N23" s="14">
        <v>0</v>
      </c>
      <c r="O23" s="14">
        <v>3</v>
      </c>
    </row>
    <row r="24" spans="1:15">
      <c r="A24" s="42" t="s">
        <v>157</v>
      </c>
      <c r="B24" s="23">
        <f>SUM(B4:B23)</f>
        <v>333</v>
      </c>
      <c r="C24" s="151">
        <f>SUM(C4:C23)</f>
        <v>321</v>
      </c>
      <c r="D24" s="23">
        <v>96.4</v>
      </c>
      <c r="E24" s="87">
        <v>23</v>
      </c>
      <c r="F24" s="23">
        <v>7.2</v>
      </c>
      <c r="G24" s="87">
        <v>110</v>
      </c>
      <c r="H24" s="23">
        <v>34.299999999999997</v>
      </c>
      <c r="I24" s="87">
        <v>152</v>
      </c>
      <c r="J24" s="23">
        <v>47.4</v>
      </c>
      <c r="K24" s="87">
        <v>16</v>
      </c>
      <c r="L24" s="23">
        <v>5</v>
      </c>
      <c r="M24" s="23">
        <v>95</v>
      </c>
      <c r="N24" s="23">
        <v>41.4</v>
      </c>
      <c r="O24" s="23">
        <v>3.2</v>
      </c>
    </row>
    <row r="27" spans="1:15">
      <c r="A27" s="20"/>
      <c r="B27" s="20"/>
      <c r="C27" s="121"/>
      <c r="D27" s="20"/>
      <c r="E27" s="118"/>
      <c r="G27" s="118"/>
      <c r="H27" s="20"/>
    </row>
    <row r="30" spans="1:15">
      <c r="A30" s="20"/>
      <c r="B30" s="20"/>
      <c r="C30" s="121"/>
      <c r="D30" s="20"/>
      <c r="E30" s="118"/>
      <c r="G30" s="118"/>
      <c r="H30" s="20"/>
    </row>
    <row r="33" spans="1:8">
      <c r="A33" s="20"/>
      <c r="B33" s="20"/>
      <c r="C33" s="121"/>
      <c r="D33" s="20"/>
      <c r="E33" s="118"/>
      <c r="G33" s="118"/>
      <c r="H33" s="20"/>
    </row>
    <row r="36" spans="1:8">
      <c r="A36" s="20"/>
      <c r="B36" s="20"/>
      <c r="C36" s="121"/>
      <c r="D36" s="20"/>
      <c r="E36" s="118"/>
      <c r="G36" s="118"/>
      <c r="H36" s="20"/>
    </row>
  </sheetData>
  <mergeCells count="9">
    <mergeCell ref="A1:K1"/>
    <mergeCell ref="K2:L2"/>
    <mergeCell ref="M2:M3"/>
    <mergeCell ref="N2:N3"/>
    <mergeCell ref="O2:O3"/>
    <mergeCell ref="I2:J2"/>
    <mergeCell ref="C2:D2"/>
    <mergeCell ref="E2:F2"/>
    <mergeCell ref="G2:H2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8"/>
  <sheetViews>
    <sheetView topLeftCell="A4" workbookViewId="0">
      <selection activeCell="A28" sqref="A28"/>
    </sheetView>
  </sheetViews>
  <sheetFormatPr defaultRowHeight="15"/>
  <cols>
    <col min="1" max="1" width="25.28515625" customWidth="1"/>
    <col min="2" max="2" width="6.7109375" customWidth="1"/>
    <col min="3" max="3" width="7.140625" customWidth="1"/>
    <col min="5" max="5" width="6.7109375" style="88" customWidth="1"/>
    <col min="7" max="7" width="7" style="88" customWidth="1"/>
    <col min="9" max="9" width="6.5703125" style="88" customWidth="1"/>
    <col min="11" max="11" width="6.5703125" style="88" customWidth="1"/>
  </cols>
  <sheetData>
    <row r="1" spans="1:15">
      <c r="A1" s="7"/>
      <c r="B1" s="7"/>
      <c r="C1" s="7"/>
      <c r="D1" s="7"/>
      <c r="E1" s="99"/>
      <c r="F1" s="7"/>
      <c r="G1" s="99"/>
      <c r="H1" s="7"/>
      <c r="I1" s="99"/>
      <c r="J1" s="7"/>
      <c r="K1" s="99"/>
    </row>
    <row r="2" spans="1:15" ht="60">
      <c r="A2" s="7"/>
      <c r="B2" s="7"/>
      <c r="C2" s="7"/>
      <c r="D2" s="7"/>
      <c r="E2" s="100"/>
      <c r="F2" s="7"/>
      <c r="G2" s="100"/>
      <c r="H2" s="7"/>
      <c r="I2" s="100" t="s">
        <v>4</v>
      </c>
      <c r="J2" s="7"/>
      <c r="K2" s="100"/>
    </row>
    <row r="3" spans="1:15" ht="105">
      <c r="A3" s="7"/>
      <c r="B3" s="7"/>
      <c r="C3" s="7"/>
      <c r="D3" s="7"/>
      <c r="E3" s="99"/>
      <c r="F3" s="7"/>
      <c r="G3" s="99"/>
      <c r="H3" s="7"/>
      <c r="I3" s="99" t="s">
        <v>5</v>
      </c>
      <c r="J3" s="7"/>
      <c r="K3" s="99"/>
    </row>
    <row r="4" spans="1:15">
      <c r="A4" s="7"/>
      <c r="B4" s="7"/>
      <c r="C4" s="7"/>
      <c r="D4" s="7"/>
      <c r="E4" s="100"/>
      <c r="F4" s="7"/>
      <c r="G4" s="100"/>
      <c r="H4" s="7"/>
      <c r="I4" s="100"/>
      <c r="J4" s="7"/>
      <c r="K4" s="100"/>
    </row>
    <row r="5" spans="1:15" ht="36" customHeight="1">
      <c r="A5" s="159" t="s">
        <v>42</v>
      </c>
      <c r="B5" s="159"/>
      <c r="C5" s="159"/>
      <c r="D5" s="159"/>
      <c r="E5" s="167"/>
      <c r="F5" s="159"/>
      <c r="G5" s="167"/>
      <c r="H5" s="159"/>
      <c r="I5" s="167"/>
      <c r="J5" s="159"/>
      <c r="K5" s="167"/>
    </row>
    <row r="6" spans="1:15">
      <c r="A6" s="1"/>
      <c r="B6" s="1"/>
      <c r="C6" s="165" t="s">
        <v>29</v>
      </c>
      <c r="D6" s="165"/>
      <c r="E6" s="166" t="s">
        <v>31</v>
      </c>
      <c r="F6" s="162"/>
      <c r="G6" s="166" t="s">
        <v>33</v>
      </c>
      <c r="H6" s="162"/>
      <c r="I6" s="166" t="s">
        <v>34</v>
      </c>
      <c r="J6" s="162"/>
      <c r="K6" s="166" t="s">
        <v>35</v>
      </c>
      <c r="L6" s="162"/>
      <c r="M6" s="163" t="s">
        <v>2</v>
      </c>
      <c r="N6" s="163" t="s">
        <v>3</v>
      </c>
      <c r="O6" s="163" t="s">
        <v>36</v>
      </c>
    </row>
    <row r="7" spans="1:15" ht="90">
      <c r="A7" s="10" t="s">
        <v>27</v>
      </c>
      <c r="B7" s="10" t="s">
        <v>28</v>
      </c>
      <c r="C7" s="10" t="s">
        <v>1</v>
      </c>
      <c r="D7" s="9" t="s">
        <v>30</v>
      </c>
      <c r="E7" s="93" t="s">
        <v>32</v>
      </c>
      <c r="F7" s="9" t="s">
        <v>30</v>
      </c>
      <c r="G7" s="93" t="s">
        <v>32</v>
      </c>
      <c r="H7" s="9" t="s">
        <v>30</v>
      </c>
      <c r="I7" s="93" t="s">
        <v>32</v>
      </c>
      <c r="J7" s="9" t="s">
        <v>30</v>
      </c>
      <c r="K7" s="93" t="s">
        <v>32</v>
      </c>
      <c r="L7" s="9" t="s">
        <v>30</v>
      </c>
      <c r="M7" s="164"/>
      <c r="N7" s="164"/>
      <c r="O7" s="164"/>
    </row>
    <row r="8" spans="1:15">
      <c r="A8" s="5" t="s">
        <v>7</v>
      </c>
      <c r="B8" s="27">
        <v>16</v>
      </c>
      <c r="C8" s="28">
        <v>15</v>
      </c>
      <c r="D8" s="28">
        <v>15</v>
      </c>
      <c r="E8" s="65">
        <v>0</v>
      </c>
      <c r="F8" s="28">
        <v>0</v>
      </c>
      <c r="G8" s="124">
        <v>7</v>
      </c>
      <c r="H8" s="76">
        <v>0.47</v>
      </c>
      <c r="I8" s="65">
        <v>8</v>
      </c>
      <c r="J8" s="33">
        <v>0.53</v>
      </c>
      <c r="K8" s="65">
        <v>0</v>
      </c>
      <c r="L8" s="28">
        <v>0</v>
      </c>
      <c r="M8" s="33">
        <v>1</v>
      </c>
      <c r="N8" s="33">
        <v>0.47</v>
      </c>
      <c r="O8" s="28">
        <v>3.46</v>
      </c>
    </row>
    <row r="9" spans="1:15">
      <c r="A9" s="5" t="s">
        <v>8</v>
      </c>
      <c r="B9" s="37">
        <v>48</v>
      </c>
      <c r="C9" s="37">
        <v>46</v>
      </c>
      <c r="D9" s="37">
        <v>96</v>
      </c>
      <c r="E9" s="37">
        <v>1</v>
      </c>
      <c r="F9" s="37">
        <v>2</v>
      </c>
      <c r="G9" s="37">
        <v>21</v>
      </c>
      <c r="H9" s="37">
        <v>46</v>
      </c>
      <c r="I9" s="37">
        <v>22</v>
      </c>
      <c r="J9" s="37">
        <v>48</v>
      </c>
      <c r="K9" s="37">
        <v>2</v>
      </c>
      <c r="L9" s="37">
        <v>4</v>
      </c>
      <c r="M9" s="37">
        <v>96</v>
      </c>
      <c r="N9" s="37">
        <v>48</v>
      </c>
      <c r="O9" s="37">
        <v>3.5</v>
      </c>
    </row>
    <row r="10" spans="1:15">
      <c r="A10" s="5" t="s">
        <v>9</v>
      </c>
      <c r="B10" s="27">
        <v>24</v>
      </c>
      <c r="C10" s="27">
        <v>20</v>
      </c>
      <c r="D10" s="27">
        <v>20</v>
      </c>
      <c r="E10" s="65">
        <v>1</v>
      </c>
      <c r="F10" s="28">
        <v>4.2</v>
      </c>
      <c r="G10" s="65">
        <v>6</v>
      </c>
      <c r="H10" s="28">
        <v>25</v>
      </c>
      <c r="I10" s="65">
        <v>13</v>
      </c>
      <c r="J10" s="28">
        <v>54</v>
      </c>
      <c r="K10" s="65">
        <v>0</v>
      </c>
      <c r="L10" s="28">
        <v>0</v>
      </c>
      <c r="M10" s="71">
        <v>100</v>
      </c>
      <c r="N10" s="71">
        <v>29</v>
      </c>
      <c r="O10" s="28">
        <v>3.4</v>
      </c>
    </row>
    <row r="11" spans="1:15">
      <c r="A11" s="5" t="s">
        <v>10</v>
      </c>
      <c r="B11" s="27">
        <v>19</v>
      </c>
      <c r="C11" s="27">
        <v>19</v>
      </c>
      <c r="D11" s="27">
        <v>19</v>
      </c>
      <c r="E11" s="123" t="s">
        <v>56</v>
      </c>
      <c r="F11" s="31" t="s">
        <v>56</v>
      </c>
      <c r="G11" s="123" t="s">
        <v>78</v>
      </c>
      <c r="H11" s="31" t="s">
        <v>79</v>
      </c>
      <c r="I11" s="123" t="s">
        <v>80</v>
      </c>
      <c r="J11" s="31" t="s">
        <v>81</v>
      </c>
      <c r="K11" s="123" t="s">
        <v>48</v>
      </c>
      <c r="L11" s="31" t="s">
        <v>73</v>
      </c>
      <c r="M11" s="31" t="s">
        <v>47</v>
      </c>
      <c r="N11" s="31" t="s">
        <v>79</v>
      </c>
      <c r="O11" s="31" t="s">
        <v>82</v>
      </c>
    </row>
    <row r="12" spans="1:15">
      <c r="A12" s="5" t="s">
        <v>11</v>
      </c>
      <c r="B12" s="27">
        <v>41</v>
      </c>
      <c r="C12" s="154" t="s">
        <v>55</v>
      </c>
      <c r="D12" s="155">
        <v>0.878</v>
      </c>
      <c r="E12" s="32">
        <v>2</v>
      </c>
      <c r="F12" s="155">
        <v>5.5500000000000001E-2</v>
      </c>
      <c r="G12" s="154" t="s">
        <v>64</v>
      </c>
      <c r="H12" s="155">
        <v>0.44400000000000001</v>
      </c>
      <c r="I12" s="154" t="s">
        <v>152</v>
      </c>
      <c r="J12" s="155">
        <v>0.58299999999999996</v>
      </c>
      <c r="K12" s="154"/>
      <c r="L12" s="156"/>
      <c r="M12" s="155">
        <v>1</v>
      </c>
      <c r="N12" s="156">
        <v>0.5</v>
      </c>
      <c r="O12" s="32">
        <v>3.8</v>
      </c>
    </row>
    <row r="13" spans="1:15">
      <c r="A13" s="40" t="s">
        <v>12</v>
      </c>
      <c r="B13" s="27">
        <v>51</v>
      </c>
      <c r="C13" s="27">
        <v>44</v>
      </c>
      <c r="D13" s="27">
        <v>44</v>
      </c>
      <c r="E13" s="65">
        <v>2</v>
      </c>
      <c r="F13" s="66">
        <v>4.4999999999999998E-2</v>
      </c>
      <c r="G13" s="65">
        <v>9</v>
      </c>
      <c r="H13" s="33">
        <v>0.2</v>
      </c>
      <c r="I13" s="65">
        <v>28</v>
      </c>
      <c r="J13" s="33">
        <v>0.64</v>
      </c>
      <c r="K13" s="65">
        <v>3</v>
      </c>
      <c r="L13" s="33">
        <v>7.0000000000000007E-2</v>
      </c>
      <c r="M13" s="33">
        <v>0.93</v>
      </c>
      <c r="N13" s="33">
        <v>0.25</v>
      </c>
      <c r="O13" s="31" t="s">
        <v>107</v>
      </c>
    </row>
    <row r="14" spans="1:15">
      <c r="A14" s="5" t="s">
        <v>13</v>
      </c>
      <c r="B14" s="136">
        <v>45</v>
      </c>
      <c r="C14" s="136">
        <v>35</v>
      </c>
      <c r="D14" s="137">
        <v>0.45</v>
      </c>
      <c r="E14" s="136">
        <v>4</v>
      </c>
      <c r="F14" s="137">
        <v>0.11</v>
      </c>
      <c r="G14" s="136">
        <v>14</v>
      </c>
      <c r="H14" s="137">
        <v>0.4</v>
      </c>
      <c r="I14" s="136">
        <v>17</v>
      </c>
      <c r="J14" s="138">
        <v>0.48</v>
      </c>
      <c r="K14" s="136">
        <v>0</v>
      </c>
      <c r="L14" s="137"/>
      <c r="M14" s="138">
        <v>1</v>
      </c>
      <c r="N14" s="138">
        <v>0.51</v>
      </c>
      <c r="O14" s="139">
        <v>3.6</v>
      </c>
    </row>
    <row r="15" spans="1:15">
      <c r="A15" s="5" t="s">
        <v>14</v>
      </c>
      <c r="B15" s="27">
        <v>8</v>
      </c>
      <c r="C15" s="28">
        <v>8</v>
      </c>
      <c r="D15" s="28">
        <v>8</v>
      </c>
      <c r="E15" s="65">
        <v>0</v>
      </c>
      <c r="F15" s="35">
        <v>0</v>
      </c>
      <c r="G15" s="65">
        <v>3</v>
      </c>
      <c r="H15" s="35">
        <v>0.37</v>
      </c>
      <c r="I15" s="65">
        <v>4</v>
      </c>
      <c r="J15" s="33">
        <v>0.5</v>
      </c>
      <c r="K15" s="64">
        <v>1</v>
      </c>
      <c r="L15" s="77">
        <v>0.125</v>
      </c>
      <c r="M15" s="33">
        <v>0.875</v>
      </c>
      <c r="N15" s="33">
        <v>0.37</v>
      </c>
      <c r="O15" s="30">
        <v>3.25</v>
      </c>
    </row>
    <row r="16" spans="1:15">
      <c r="A16" s="5" t="s">
        <v>15</v>
      </c>
      <c r="B16" s="23">
        <v>6</v>
      </c>
      <c r="C16" s="23">
        <v>6</v>
      </c>
      <c r="D16" s="23">
        <v>6</v>
      </c>
      <c r="E16" s="87">
        <v>0</v>
      </c>
      <c r="F16" s="23">
        <v>0</v>
      </c>
      <c r="G16" s="87">
        <v>2</v>
      </c>
      <c r="H16" s="23">
        <v>66</v>
      </c>
      <c r="I16" s="87">
        <v>4</v>
      </c>
      <c r="J16" s="23">
        <v>66</v>
      </c>
      <c r="K16" s="87">
        <v>0</v>
      </c>
      <c r="L16" s="23">
        <v>0</v>
      </c>
      <c r="M16" s="23">
        <v>100</v>
      </c>
      <c r="N16" s="23">
        <v>33</v>
      </c>
      <c r="O16" s="23">
        <v>3.3</v>
      </c>
    </row>
    <row r="17" spans="1:15">
      <c r="A17" s="5" t="s">
        <v>16</v>
      </c>
      <c r="B17" s="17">
        <v>8</v>
      </c>
      <c r="C17" s="17">
        <v>6</v>
      </c>
      <c r="D17" s="17">
        <v>6</v>
      </c>
      <c r="E17" s="92"/>
      <c r="F17" s="56"/>
      <c r="G17" s="92">
        <v>2</v>
      </c>
      <c r="H17" s="73">
        <f>(G17/C17)*100</f>
        <v>33.333333333333329</v>
      </c>
      <c r="I17" s="92">
        <v>4</v>
      </c>
      <c r="J17" s="73">
        <f>(I17/C17)*100</f>
        <v>66.666666666666657</v>
      </c>
      <c r="K17" s="92"/>
      <c r="L17" s="73"/>
      <c r="M17" s="73">
        <f>(4/6)*100</f>
        <v>66.666666666666657</v>
      </c>
      <c r="N17" s="73">
        <f>(2/6)*100</f>
        <v>33.333333333333329</v>
      </c>
      <c r="O17" s="73">
        <f>20/6</f>
        <v>3.3333333333333335</v>
      </c>
    </row>
    <row r="18" spans="1:15">
      <c r="A18" s="5" t="s">
        <v>17</v>
      </c>
      <c r="B18" s="27">
        <v>17</v>
      </c>
      <c r="C18" s="27">
        <v>15</v>
      </c>
      <c r="D18" s="27">
        <v>15</v>
      </c>
      <c r="E18" s="65">
        <v>1</v>
      </c>
      <c r="F18" s="28">
        <v>7</v>
      </c>
      <c r="G18" s="65">
        <v>5</v>
      </c>
      <c r="H18" s="28">
        <v>33</v>
      </c>
      <c r="I18" s="65">
        <v>9</v>
      </c>
      <c r="J18" s="28">
        <v>60</v>
      </c>
      <c r="K18" s="65">
        <v>0</v>
      </c>
      <c r="L18" s="28">
        <v>0</v>
      </c>
      <c r="M18" s="33">
        <v>1</v>
      </c>
      <c r="N18" s="66">
        <v>0.4</v>
      </c>
      <c r="O18" s="66" t="s">
        <v>125</v>
      </c>
    </row>
    <row r="19" spans="1:15">
      <c r="A19" s="5" t="s">
        <v>18</v>
      </c>
      <c r="B19" s="140">
        <v>13</v>
      </c>
      <c r="C19" s="140">
        <v>10</v>
      </c>
      <c r="D19" s="140">
        <v>10</v>
      </c>
      <c r="E19" s="93">
        <v>1</v>
      </c>
      <c r="F19" s="79">
        <f>100/C19*E19</f>
        <v>10</v>
      </c>
      <c r="G19" s="93">
        <v>4</v>
      </c>
      <c r="H19" s="79">
        <f>100/C19*G19</f>
        <v>40</v>
      </c>
      <c r="I19" s="93">
        <v>4</v>
      </c>
      <c r="J19" s="79">
        <f>100/C19*I19</f>
        <v>40</v>
      </c>
      <c r="K19" s="93">
        <v>1</v>
      </c>
      <c r="L19" s="128">
        <f>100/C19*K19</f>
        <v>10</v>
      </c>
      <c r="M19" s="79">
        <f>100/C19*(E19+G19+I19)</f>
        <v>90</v>
      </c>
      <c r="N19" s="79">
        <f>100/C19*(E19+G19)</f>
        <v>50</v>
      </c>
      <c r="O19" s="80">
        <f>(5*E19+4*G19+3*I19+2*K19)/C19</f>
        <v>3.5</v>
      </c>
    </row>
    <row r="20" spans="1:15">
      <c r="A20" s="5" t="s">
        <v>19</v>
      </c>
      <c r="B20" s="27">
        <v>3</v>
      </c>
      <c r="C20" s="27">
        <v>3</v>
      </c>
      <c r="D20" s="27">
        <v>100</v>
      </c>
      <c r="E20" s="65">
        <v>0</v>
      </c>
      <c r="F20" s="28">
        <v>0</v>
      </c>
      <c r="G20" s="65">
        <v>1</v>
      </c>
      <c r="H20" s="28">
        <v>33</v>
      </c>
      <c r="I20" s="65">
        <v>2</v>
      </c>
      <c r="J20" s="28">
        <v>66</v>
      </c>
      <c r="K20" s="65">
        <v>0</v>
      </c>
      <c r="L20" s="28">
        <v>0</v>
      </c>
      <c r="M20" s="28">
        <v>100</v>
      </c>
      <c r="N20" s="28">
        <v>33</v>
      </c>
      <c r="O20" s="28">
        <v>3.3</v>
      </c>
    </row>
    <row r="21" spans="1:15">
      <c r="A21" s="5" t="s">
        <v>20</v>
      </c>
      <c r="B21" s="17">
        <v>1</v>
      </c>
      <c r="C21" s="17">
        <v>1</v>
      </c>
      <c r="D21" s="17">
        <v>1</v>
      </c>
      <c r="E21" s="92">
        <v>0</v>
      </c>
      <c r="F21" s="56">
        <v>0</v>
      </c>
      <c r="G21" s="92">
        <v>0</v>
      </c>
      <c r="H21" s="56">
        <v>0</v>
      </c>
      <c r="I21" s="92">
        <v>1</v>
      </c>
      <c r="J21" s="56">
        <v>100</v>
      </c>
      <c r="K21" s="92">
        <v>0</v>
      </c>
      <c r="L21" s="56">
        <v>0</v>
      </c>
      <c r="M21" s="56">
        <v>100</v>
      </c>
      <c r="N21" s="56">
        <v>0</v>
      </c>
      <c r="O21" s="56">
        <v>3</v>
      </c>
    </row>
    <row r="22" spans="1:15">
      <c r="A22" s="5" t="s">
        <v>21</v>
      </c>
      <c r="B22" s="17">
        <v>5</v>
      </c>
      <c r="C22" s="17">
        <v>5</v>
      </c>
      <c r="D22" s="17">
        <v>5</v>
      </c>
      <c r="E22" s="92">
        <v>0</v>
      </c>
      <c r="F22" s="56">
        <v>0</v>
      </c>
      <c r="G22" s="92">
        <v>2</v>
      </c>
      <c r="H22" s="56">
        <v>40</v>
      </c>
      <c r="I22" s="92">
        <v>3</v>
      </c>
      <c r="J22" s="56">
        <v>60</v>
      </c>
      <c r="K22" s="92">
        <v>0</v>
      </c>
      <c r="L22" s="56">
        <v>0</v>
      </c>
      <c r="M22" s="56">
        <v>100</v>
      </c>
      <c r="N22" s="56">
        <v>40</v>
      </c>
      <c r="O22" s="56">
        <v>3.4</v>
      </c>
    </row>
    <row r="23" spans="1:15" ht="30">
      <c r="A23" s="5" t="s">
        <v>22</v>
      </c>
      <c r="B23" s="27">
        <v>8</v>
      </c>
      <c r="C23" s="27">
        <v>8</v>
      </c>
      <c r="D23" s="28">
        <v>100</v>
      </c>
      <c r="E23" s="28">
        <v>0</v>
      </c>
      <c r="F23" s="28">
        <v>0</v>
      </c>
      <c r="G23" s="28">
        <v>3</v>
      </c>
      <c r="H23" s="28">
        <v>37.5</v>
      </c>
      <c r="I23" s="28">
        <v>4</v>
      </c>
      <c r="J23" s="28">
        <v>50</v>
      </c>
      <c r="K23" s="28">
        <v>1</v>
      </c>
      <c r="L23" s="28">
        <v>12.2</v>
      </c>
      <c r="M23" s="28">
        <v>87.5</v>
      </c>
      <c r="N23" s="28">
        <v>37.5</v>
      </c>
      <c r="O23" s="28">
        <v>3.25</v>
      </c>
    </row>
    <row r="24" spans="1:15">
      <c r="A24" s="5" t="s">
        <v>23</v>
      </c>
      <c r="B24" s="27">
        <v>6</v>
      </c>
      <c r="C24" s="27">
        <v>6</v>
      </c>
      <c r="D24" s="27">
        <v>6</v>
      </c>
      <c r="E24" s="65">
        <v>1</v>
      </c>
      <c r="F24" s="28">
        <v>16.600000000000001</v>
      </c>
      <c r="G24" s="65">
        <v>1</v>
      </c>
      <c r="H24" s="28">
        <v>16.600000000000001</v>
      </c>
      <c r="I24" s="65">
        <v>2</v>
      </c>
      <c r="J24" s="28">
        <v>33.299999999999997</v>
      </c>
      <c r="K24" s="65">
        <v>1</v>
      </c>
      <c r="L24" s="28">
        <v>16.600000000000001</v>
      </c>
      <c r="M24" s="28">
        <v>83.3</v>
      </c>
      <c r="N24" s="28">
        <v>33.299999999999997</v>
      </c>
      <c r="O24" s="28">
        <v>4</v>
      </c>
    </row>
    <row r="25" spans="1:15">
      <c r="A25" s="5" t="s">
        <v>24</v>
      </c>
      <c r="B25" s="27">
        <v>8</v>
      </c>
      <c r="C25" s="27">
        <v>8</v>
      </c>
      <c r="D25" s="38">
        <v>100</v>
      </c>
      <c r="E25" s="38">
        <v>0</v>
      </c>
      <c r="F25" s="38">
        <v>0</v>
      </c>
      <c r="G25" s="38">
        <v>4</v>
      </c>
      <c r="H25" s="38">
        <v>50</v>
      </c>
      <c r="I25" s="38">
        <v>4</v>
      </c>
      <c r="J25" s="38">
        <v>50</v>
      </c>
      <c r="K25" s="38">
        <v>0</v>
      </c>
      <c r="L25" s="38">
        <v>0</v>
      </c>
      <c r="M25" s="38">
        <v>100</v>
      </c>
      <c r="N25" s="38">
        <v>50</v>
      </c>
      <c r="O25" s="38">
        <v>3.5</v>
      </c>
    </row>
    <row r="26" spans="1:15">
      <c r="A26" s="5" t="s">
        <v>25</v>
      </c>
      <c r="B26" s="27">
        <v>5</v>
      </c>
      <c r="C26" s="27">
        <v>5</v>
      </c>
      <c r="D26" s="27">
        <v>5</v>
      </c>
      <c r="E26" s="65">
        <v>1</v>
      </c>
      <c r="F26" s="28">
        <v>20</v>
      </c>
      <c r="G26" s="65">
        <v>0</v>
      </c>
      <c r="H26" s="28">
        <v>0</v>
      </c>
      <c r="I26" s="65">
        <v>4</v>
      </c>
      <c r="J26" s="28">
        <v>80</v>
      </c>
      <c r="K26" s="65">
        <v>0</v>
      </c>
      <c r="L26" s="28">
        <v>0</v>
      </c>
      <c r="M26" s="28">
        <v>100</v>
      </c>
      <c r="N26" s="28">
        <v>20</v>
      </c>
      <c r="O26" s="28">
        <v>3.4</v>
      </c>
    </row>
    <row r="27" spans="1:15">
      <c r="A27" s="5" t="s">
        <v>26</v>
      </c>
      <c r="B27" s="27">
        <v>1</v>
      </c>
      <c r="C27" s="27">
        <v>1</v>
      </c>
      <c r="D27" s="27">
        <v>1</v>
      </c>
      <c r="E27" s="96">
        <v>0</v>
      </c>
      <c r="F27" s="32">
        <v>0</v>
      </c>
      <c r="G27" s="96">
        <v>0</v>
      </c>
      <c r="H27" s="32">
        <v>0</v>
      </c>
      <c r="I27" s="96">
        <v>1</v>
      </c>
      <c r="J27" s="32">
        <v>100</v>
      </c>
      <c r="K27" s="96">
        <v>0</v>
      </c>
      <c r="L27" s="32">
        <v>0</v>
      </c>
      <c r="M27" s="32">
        <v>100</v>
      </c>
      <c r="N27" s="32">
        <v>0</v>
      </c>
      <c r="O27" s="32">
        <v>3</v>
      </c>
    </row>
    <row r="28" spans="1:15">
      <c r="A28" s="42" t="s">
        <v>157</v>
      </c>
      <c r="B28" s="23">
        <f>SUM(B8:B27)</f>
        <v>333</v>
      </c>
      <c r="C28" s="23">
        <v>297</v>
      </c>
      <c r="D28" s="87">
        <v>89.2</v>
      </c>
      <c r="E28" s="87">
        <v>14</v>
      </c>
      <c r="F28" s="23">
        <v>4.7</v>
      </c>
      <c r="G28" s="87">
        <v>103</v>
      </c>
      <c r="H28" s="23">
        <v>34.700000000000003</v>
      </c>
      <c r="I28" s="87">
        <v>170</v>
      </c>
      <c r="J28" s="23">
        <v>57.2</v>
      </c>
      <c r="K28" s="87">
        <v>10</v>
      </c>
      <c r="L28" s="23">
        <v>3.4</v>
      </c>
      <c r="M28" s="23">
        <v>96.6</v>
      </c>
      <c r="N28" s="23">
        <v>39.4</v>
      </c>
      <c r="O28" s="23">
        <v>3.4</v>
      </c>
    </row>
  </sheetData>
  <mergeCells count="9">
    <mergeCell ref="A5:K5"/>
    <mergeCell ref="K6:L6"/>
    <mergeCell ref="M6:M7"/>
    <mergeCell ref="N6:N7"/>
    <mergeCell ref="O6:O7"/>
    <mergeCell ref="I6:J6"/>
    <mergeCell ref="C6:D6"/>
    <mergeCell ref="E6:F6"/>
    <mergeCell ref="G6:H6"/>
  </mergeCells>
  <pageMargins left="0.39370078740157483" right="0.39370078740157483" top="0.39370078740157483" bottom="0.39370078740157483" header="0.39370078740157483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6"/>
  <sheetViews>
    <sheetView topLeftCell="A2" workbookViewId="0">
      <selection activeCell="A26" sqref="A26"/>
    </sheetView>
  </sheetViews>
  <sheetFormatPr defaultRowHeight="15"/>
  <cols>
    <col min="1" max="1" width="26.7109375" customWidth="1"/>
    <col min="2" max="2" width="6.140625" customWidth="1"/>
    <col min="3" max="3" width="7" customWidth="1"/>
    <col min="5" max="5" width="6.5703125" style="88" customWidth="1"/>
    <col min="7" max="7" width="6.140625" style="88" customWidth="1"/>
    <col min="9" max="9" width="6" style="88" customWidth="1"/>
    <col min="11" max="11" width="6.28515625" style="88" customWidth="1"/>
  </cols>
  <sheetData>
    <row r="1" spans="1:16">
      <c r="A1" s="7"/>
      <c r="B1" s="7"/>
      <c r="C1" s="7"/>
      <c r="D1" s="7"/>
      <c r="E1" s="98"/>
      <c r="F1" s="7"/>
      <c r="G1" s="98"/>
      <c r="H1" s="7"/>
      <c r="I1" s="98"/>
      <c r="J1" s="7"/>
    </row>
    <row r="2" spans="1:16">
      <c r="A2" s="7"/>
      <c r="B2" s="7"/>
      <c r="C2" s="7"/>
      <c r="D2" s="7"/>
      <c r="E2" s="98"/>
      <c r="F2" s="7"/>
      <c r="G2" s="98"/>
      <c r="H2" s="7"/>
      <c r="I2" s="98"/>
      <c r="J2" s="7"/>
    </row>
    <row r="3" spans="1:16" ht="36" customHeight="1">
      <c r="A3" s="159" t="s">
        <v>43</v>
      </c>
      <c r="B3" s="159"/>
      <c r="C3" s="159"/>
      <c r="D3" s="159"/>
      <c r="E3" s="167"/>
      <c r="F3" s="159"/>
      <c r="G3" s="167"/>
      <c r="H3" s="159"/>
      <c r="I3" s="167"/>
      <c r="J3" s="159"/>
      <c r="K3" s="167"/>
    </row>
    <row r="4" spans="1:16">
      <c r="A4" s="1"/>
      <c r="B4" s="1"/>
      <c r="C4" s="165" t="s">
        <v>29</v>
      </c>
      <c r="D4" s="165"/>
      <c r="E4" s="166" t="s">
        <v>31</v>
      </c>
      <c r="F4" s="162"/>
      <c r="G4" s="166" t="s">
        <v>33</v>
      </c>
      <c r="H4" s="162"/>
      <c r="I4" s="166" t="s">
        <v>34</v>
      </c>
      <c r="J4" s="162"/>
      <c r="K4" s="166" t="s">
        <v>35</v>
      </c>
      <c r="L4" s="162"/>
      <c r="M4" s="163" t="s">
        <v>2</v>
      </c>
      <c r="N4" s="163" t="s">
        <v>3</v>
      </c>
      <c r="O4" s="163" t="s">
        <v>36</v>
      </c>
    </row>
    <row r="5" spans="1:16" ht="90">
      <c r="A5" s="10" t="s">
        <v>27</v>
      </c>
      <c r="B5" s="10" t="s">
        <v>28</v>
      </c>
      <c r="C5" s="10" t="s">
        <v>1</v>
      </c>
      <c r="D5" s="9" t="s">
        <v>30</v>
      </c>
      <c r="E5" s="93" t="s">
        <v>32</v>
      </c>
      <c r="F5" s="9" t="s">
        <v>30</v>
      </c>
      <c r="G5" s="93" t="s">
        <v>32</v>
      </c>
      <c r="H5" s="9" t="s">
        <v>30</v>
      </c>
      <c r="I5" s="93" t="s">
        <v>32</v>
      </c>
      <c r="J5" s="9" t="s">
        <v>30</v>
      </c>
      <c r="K5" s="93" t="s">
        <v>32</v>
      </c>
      <c r="L5" s="9" t="s">
        <v>30</v>
      </c>
      <c r="M5" s="164"/>
      <c r="N5" s="164"/>
      <c r="O5" s="164"/>
      <c r="P5" s="88"/>
    </row>
    <row r="6" spans="1:16">
      <c r="A6" s="5" t="s">
        <v>7</v>
      </c>
      <c r="B6" s="126">
        <v>16</v>
      </c>
      <c r="C6" s="126">
        <v>15</v>
      </c>
      <c r="D6" s="58">
        <v>0.94</v>
      </c>
      <c r="E6" s="84">
        <v>0</v>
      </c>
      <c r="F6" s="126">
        <v>0</v>
      </c>
      <c r="G6" s="84">
        <v>3</v>
      </c>
      <c r="H6" s="58">
        <v>0.2</v>
      </c>
      <c r="I6" s="84">
        <v>9</v>
      </c>
      <c r="J6" s="58">
        <v>0.6</v>
      </c>
      <c r="K6" s="84">
        <v>3</v>
      </c>
      <c r="L6" s="58">
        <v>0.2</v>
      </c>
      <c r="M6" s="58">
        <v>0.8</v>
      </c>
      <c r="N6" s="58">
        <v>0.25</v>
      </c>
      <c r="O6" s="126">
        <v>3</v>
      </c>
    </row>
    <row r="7" spans="1:16">
      <c r="A7" s="5" t="s">
        <v>8</v>
      </c>
      <c r="B7" s="17">
        <v>48</v>
      </c>
      <c r="C7" s="17">
        <v>47</v>
      </c>
      <c r="D7" s="126">
        <v>98</v>
      </c>
      <c r="E7" s="126">
        <v>1</v>
      </c>
      <c r="F7" s="126">
        <v>2</v>
      </c>
      <c r="G7" s="125">
        <v>9</v>
      </c>
      <c r="H7" s="125">
        <v>19</v>
      </c>
      <c r="I7" s="125">
        <v>33</v>
      </c>
      <c r="J7" s="125">
        <v>70</v>
      </c>
      <c r="K7" s="15">
        <v>4</v>
      </c>
      <c r="L7" s="15">
        <v>9</v>
      </c>
      <c r="M7" s="15">
        <v>91</v>
      </c>
      <c r="N7" s="15">
        <v>21</v>
      </c>
      <c r="O7" s="15">
        <v>3.1</v>
      </c>
    </row>
    <row r="8" spans="1:16">
      <c r="A8" s="5" t="s">
        <v>9</v>
      </c>
      <c r="B8" s="27">
        <v>24</v>
      </c>
      <c r="C8" s="27">
        <v>21</v>
      </c>
      <c r="D8" s="28">
        <v>92</v>
      </c>
      <c r="E8" s="65">
        <v>2</v>
      </c>
      <c r="F8" s="28">
        <v>9.5</v>
      </c>
      <c r="G8" s="65">
        <v>8</v>
      </c>
      <c r="H8" s="28">
        <v>38.1</v>
      </c>
      <c r="I8" s="65">
        <v>8</v>
      </c>
      <c r="J8" s="28">
        <v>38.1</v>
      </c>
      <c r="K8" s="65">
        <v>3</v>
      </c>
      <c r="L8" s="28">
        <v>14.3</v>
      </c>
      <c r="M8" s="71">
        <v>86</v>
      </c>
      <c r="N8" s="71">
        <v>48</v>
      </c>
      <c r="O8" s="28">
        <v>3.4</v>
      </c>
    </row>
    <row r="9" spans="1:16">
      <c r="A9" s="5" t="s">
        <v>10</v>
      </c>
      <c r="B9" s="27">
        <v>19</v>
      </c>
      <c r="C9" s="27">
        <v>19</v>
      </c>
      <c r="D9" s="31" t="s">
        <v>47</v>
      </c>
      <c r="E9" s="123" t="s">
        <v>56</v>
      </c>
      <c r="F9" s="31" t="s">
        <v>56</v>
      </c>
      <c r="G9" s="123" t="s">
        <v>50</v>
      </c>
      <c r="H9" s="31" t="s">
        <v>83</v>
      </c>
      <c r="I9" s="123" t="s">
        <v>84</v>
      </c>
      <c r="J9" s="31" t="s">
        <v>85</v>
      </c>
      <c r="K9" s="123" t="s">
        <v>86</v>
      </c>
      <c r="L9" s="31" t="s">
        <v>87</v>
      </c>
      <c r="M9" s="31" t="s">
        <v>47</v>
      </c>
      <c r="N9" s="31" t="s">
        <v>83</v>
      </c>
      <c r="O9" s="31" t="s">
        <v>88</v>
      </c>
    </row>
    <row r="10" spans="1:16">
      <c r="A10" s="5" t="s">
        <v>11</v>
      </c>
      <c r="B10" s="27">
        <v>41</v>
      </c>
      <c r="C10" s="154" t="s">
        <v>55</v>
      </c>
      <c r="D10" s="155">
        <v>0.878</v>
      </c>
      <c r="E10" s="32">
        <v>1</v>
      </c>
      <c r="F10" s="155">
        <v>2.7699999999999999E-2</v>
      </c>
      <c r="G10" s="154" t="s">
        <v>86</v>
      </c>
      <c r="H10" s="155">
        <v>0.13880000000000001</v>
      </c>
      <c r="I10" s="154" t="s">
        <v>152</v>
      </c>
      <c r="J10" s="155">
        <v>0.58330000000000004</v>
      </c>
      <c r="K10" s="154" t="s">
        <v>59</v>
      </c>
      <c r="L10" s="156">
        <v>0.25</v>
      </c>
      <c r="M10" s="155">
        <v>0.75</v>
      </c>
      <c r="N10" s="155">
        <v>0.1666</v>
      </c>
      <c r="O10" s="32">
        <v>2.38</v>
      </c>
    </row>
    <row r="11" spans="1:16">
      <c r="A11" s="5" t="s">
        <v>12</v>
      </c>
      <c r="B11" s="17">
        <v>51</v>
      </c>
      <c r="C11" s="17">
        <v>43</v>
      </c>
      <c r="D11" s="13">
        <v>0.84</v>
      </c>
      <c r="E11" s="85">
        <v>3</v>
      </c>
      <c r="F11" s="13">
        <v>7.0000000000000007E-2</v>
      </c>
      <c r="G11" s="85">
        <v>10</v>
      </c>
      <c r="H11" s="13">
        <v>0.23</v>
      </c>
      <c r="I11" s="85">
        <v>18</v>
      </c>
      <c r="J11" s="13">
        <v>0.42</v>
      </c>
      <c r="K11" s="85">
        <v>12</v>
      </c>
      <c r="L11" s="13">
        <v>0.28000000000000003</v>
      </c>
      <c r="M11" s="13">
        <v>0.72</v>
      </c>
      <c r="N11" s="13">
        <v>0.3</v>
      </c>
      <c r="O11" s="8" t="s">
        <v>107</v>
      </c>
    </row>
    <row r="12" spans="1:16">
      <c r="A12" s="5" t="s">
        <v>13</v>
      </c>
      <c r="B12" s="136">
        <v>45</v>
      </c>
      <c r="C12" s="136">
        <v>42</v>
      </c>
      <c r="D12" s="137">
        <v>0.93</v>
      </c>
      <c r="E12" s="136">
        <v>3</v>
      </c>
      <c r="F12" s="137">
        <v>7.0000000000000007E-2</v>
      </c>
      <c r="G12" s="136">
        <v>19</v>
      </c>
      <c r="H12" s="138">
        <v>0.45</v>
      </c>
      <c r="I12" s="136">
        <v>19</v>
      </c>
      <c r="J12" s="138">
        <v>0.45</v>
      </c>
      <c r="K12" s="136">
        <v>1</v>
      </c>
      <c r="L12" s="137">
        <v>7.0000000000000007E-2</v>
      </c>
      <c r="M12" s="138">
        <v>0.98</v>
      </c>
      <c r="N12" s="138">
        <v>0.52</v>
      </c>
      <c r="O12" s="139">
        <v>3.6</v>
      </c>
    </row>
    <row r="13" spans="1:16">
      <c r="A13" s="5" t="s">
        <v>14</v>
      </c>
      <c r="B13" s="21">
        <v>8</v>
      </c>
      <c r="C13" s="21">
        <v>8</v>
      </c>
      <c r="D13" s="25">
        <v>1</v>
      </c>
      <c r="E13" s="87">
        <v>0</v>
      </c>
      <c r="F13" s="25">
        <v>0</v>
      </c>
      <c r="G13" s="87">
        <v>5</v>
      </c>
      <c r="H13" s="25">
        <v>0.625</v>
      </c>
      <c r="I13" s="87">
        <v>3</v>
      </c>
      <c r="J13" s="25">
        <v>0.37</v>
      </c>
      <c r="K13" s="87">
        <v>0</v>
      </c>
      <c r="L13" s="25">
        <v>0</v>
      </c>
      <c r="M13" s="25">
        <v>1</v>
      </c>
      <c r="N13" s="25">
        <v>0.63</v>
      </c>
      <c r="O13" s="23">
        <v>4</v>
      </c>
    </row>
    <row r="14" spans="1:16">
      <c r="A14" s="5" t="s">
        <v>15</v>
      </c>
      <c r="B14" s="27">
        <v>6</v>
      </c>
      <c r="C14" s="27">
        <v>6</v>
      </c>
      <c r="D14" s="28">
        <v>100</v>
      </c>
      <c r="E14" s="65">
        <v>0</v>
      </c>
      <c r="F14" s="28">
        <v>0</v>
      </c>
      <c r="G14" s="65">
        <v>3</v>
      </c>
      <c r="H14" s="28">
        <v>50</v>
      </c>
      <c r="I14" s="65">
        <v>3</v>
      </c>
      <c r="J14" s="28">
        <v>50</v>
      </c>
      <c r="K14" s="65">
        <v>0</v>
      </c>
      <c r="L14" s="28">
        <v>0</v>
      </c>
      <c r="M14" s="28">
        <v>100</v>
      </c>
      <c r="N14" s="28">
        <v>50</v>
      </c>
      <c r="O14" s="28">
        <v>3.5</v>
      </c>
    </row>
    <row r="15" spans="1:16">
      <c r="A15" s="5" t="s">
        <v>16</v>
      </c>
      <c r="B15" s="17">
        <v>8</v>
      </c>
      <c r="C15" s="17">
        <v>7</v>
      </c>
      <c r="D15" s="56">
        <f>(C15/B15)*100</f>
        <v>87.5</v>
      </c>
      <c r="E15" s="92"/>
      <c r="F15" s="56"/>
      <c r="G15" s="92"/>
      <c r="H15" s="73"/>
      <c r="I15" s="92">
        <v>6</v>
      </c>
      <c r="J15" s="73">
        <f>(I15/C15)*100</f>
        <v>85.714285714285708</v>
      </c>
      <c r="K15" s="92">
        <v>1</v>
      </c>
      <c r="L15" s="73">
        <f>(K15/C15)*100</f>
        <v>14.285714285714285</v>
      </c>
      <c r="M15" s="73">
        <f>(7/8)*100</f>
        <v>87.5</v>
      </c>
      <c r="N15" s="73">
        <v>0</v>
      </c>
      <c r="O15" s="73">
        <f>20/7</f>
        <v>2.8571428571428572</v>
      </c>
    </row>
    <row r="16" spans="1:16">
      <c r="A16" s="5" t="s">
        <v>17</v>
      </c>
      <c r="B16" s="27">
        <v>17</v>
      </c>
      <c r="C16" s="27">
        <v>16</v>
      </c>
      <c r="D16" s="28">
        <v>94</v>
      </c>
      <c r="E16" s="65">
        <v>1</v>
      </c>
      <c r="F16" s="28">
        <v>6</v>
      </c>
      <c r="G16" s="65">
        <v>5</v>
      </c>
      <c r="H16" s="28">
        <v>31.25</v>
      </c>
      <c r="I16" s="65">
        <v>7</v>
      </c>
      <c r="J16" s="28">
        <v>43.7</v>
      </c>
      <c r="K16" s="65">
        <v>3</v>
      </c>
      <c r="L16" s="28">
        <v>18.7</v>
      </c>
      <c r="M16" s="33">
        <v>0.8125</v>
      </c>
      <c r="N16" s="66">
        <v>0.375</v>
      </c>
      <c r="O16" s="66" t="s">
        <v>126</v>
      </c>
    </row>
    <row r="17" spans="1:15">
      <c r="A17" s="5" t="s">
        <v>18</v>
      </c>
      <c r="B17" s="140">
        <v>13</v>
      </c>
      <c r="C17" s="140">
        <v>12</v>
      </c>
      <c r="D17" s="79">
        <f>100/B17*C17</f>
        <v>92.307692307692307</v>
      </c>
      <c r="E17" s="93">
        <v>4</v>
      </c>
      <c r="F17" s="79">
        <f>100/C17*E17</f>
        <v>33.333333333333336</v>
      </c>
      <c r="G17" s="93">
        <v>4</v>
      </c>
      <c r="H17" s="79">
        <f>100/C17*G17</f>
        <v>33.333333333333336</v>
      </c>
      <c r="I17" s="93">
        <v>3</v>
      </c>
      <c r="J17" s="79">
        <f>100/C17*I17</f>
        <v>25</v>
      </c>
      <c r="K17" s="93">
        <v>1</v>
      </c>
      <c r="L17" s="128">
        <f>100/C17*K17</f>
        <v>8.3333333333333339</v>
      </c>
      <c r="M17" s="79">
        <f>100/C17*(E17+G17+I17)</f>
        <v>91.666666666666671</v>
      </c>
      <c r="N17" s="79">
        <f>100/C17*(E17+G17)</f>
        <v>66.666666666666671</v>
      </c>
      <c r="O17" s="80">
        <f>(5*E17+4*G17+3*I17+2*K17)/C17</f>
        <v>3.9166666666666665</v>
      </c>
    </row>
    <row r="18" spans="1:15">
      <c r="A18" s="5" t="s">
        <v>19</v>
      </c>
      <c r="B18" s="27">
        <v>3</v>
      </c>
      <c r="C18" s="27">
        <v>3</v>
      </c>
      <c r="D18" s="28">
        <v>100</v>
      </c>
      <c r="E18" s="65">
        <v>0</v>
      </c>
      <c r="F18" s="28">
        <v>0</v>
      </c>
      <c r="G18" s="65">
        <v>0</v>
      </c>
      <c r="H18" s="28">
        <v>0</v>
      </c>
      <c r="I18" s="65">
        <v>3</v>
      </c>
      <c r="J18" s="28">
        <v>100</v>
      </c>
      <c r="K18" s="65">
        <v>0</v>
      </c>
      <c r="L18" s="28">
        <v>0</v>
      </c>
      <c r="M18" s="28">
        <v>100</v>
      </c>
      <c r="N18" s="28">
        <v>0</v>
      </c>
      <c r="O18" s="28">
        <v>3</v>
      </c>
    </row>
    <row r="19" spans="1:15">
      <c r="A19" s="5" t="s">
        <v>20</v>
      </c>
      <c r="B19" s="17">
        <v>1</v>
      </c>
      <c r="C19" s="17">
        <v>1</v>
      </c>
      <c r="D19" s="56">
        <v>100</v>
      </c>
      <c r="E19" s="92">
        <v>0</v>
      </c>
      <c r="F19" s="56">
        <v>0</v>
      </c>
      <c r="G19" s="92">
        <v>0</v>
      </c>
      <c r="H19" s="56">
        <v>0</v>
      </c>
      <c r="I19" s="92">
        <v>1</v>
      </c>
      <c r="J19" s="56">
        <v>100</v>
      </c>
      <c r="K19" s="92">
        <v>0</v>
      </c>
      <c r="L19" s="56">
        <v>0</v>
      </c>
      <c r="M19" s="56">
        <v>100</v>
      </c>
      <c r="N19" s="56">
        <v>0</v>
      </c>
      <c r="O19" s="56">
        <v>3</v>
      </c>
    </row>
    <row r="20" spans="1:15">
      <c r="A20" s="5" t="s">
        <v>21</v>
      </c>
      <c r="B20" s="27">
        <v>5</v>
      </c>
      <c r="C20" s="27">
        <v>5</v>
      </c>
      <c r="D20" s="28">
        <v>100</v>
      </c>
      <c r="E20" s="65">
        <v>0</v>
      </c>
      <c r="F20" s="28">
        <v>0</v>
      </c>
      <c r="G20" s="65">
        <v>2</v>
      </c>
      <c r="H20" s="28">
        <v>40</v>
      </c>
      <c r="I20" s="65">
        <v>3</v>
      </c>
      <c r="J20" s="28">
        <v>60</v>
      </c>
      <c r="K20" s="65">
        <v>0</v>
      </c>
      <c r="L20" s="28">
        <v>0</v>
      </c>
      <c r="M20" s="28">
        <v>100</v>
      </c>
      <c r="N20" s="28">
        <v>40</v>
      </c>
      <c r="O20" s="28">
        <v>3.4</v>
      </c>
    </row>
    <row r="21" spans="1:15">
      <c r="A21" s="5" t="s">
        <v>22</v>
      </c>
      <c r="B21" s="27">
        <v>8</v>
      </c>
      <c r="C21" s="27">
        <v>8</v>
      </c>
      <c r="D21" s="28">
        <v>100</v>
      </c>
      <c r="E21" s="28">
        <v>0</v>
      </c>
      <c r="F21" s="28">
        <v>0</v>
      </c>
      <c r="G21" s="28">
        <v>2</v>
      </c>
      <c r="H21" s="28">
        <v>25</v>
      </c>
      <c r="I21" s="28">
        <v>5</v>
      </c>
      <c r="J21" s="28">
        <v>62.5</v>
      </c>
      <c r="K21" s="28">
        <v>1</v>
      </c>
      <c r="L21" s="28">
        <v>12.5</v>
      </c>
      <c r="M21" s="28">
        <v>87.5</v>
      </c>
      <c r="N21" s="28">
        <v>25</v>
      </c>
      <c r="O21" s="28">
        <v>3.13</v>
      </c>
    </row>
    <row r="22" spans="1:15">
      <c r="A22" s="5" t="s">
        <v>23</v>
      </c>
      <c r="B22" s="27">
        <v>6</v>
      </c>
      <c r="C22" s="27">
        <v>6</v>
      </c>
      <c r="D22" s="28">
        <v>100</v>
      </c>
      <c r="E22" s="65">
        <v>1</v>
      </c>
      <c r="F22" s="28">
        <v>16.600000000000001</v>
      </c>
      <c r="G22" s="65">
        <v>1</v>
      </c>
      <c r="H22" s="28">
        <v>16.600000000000001</v>
      </c>
      <c r="I22" s="65">
        <v>4</v>
      </c>
      <c r="J22" s="28">
        <v>66.599999999999994</v>
      </c>
      <c r="K22" s="65">
        <v>0</v>
      </c>
      <c r="L22" s="28">
        <v>0</v>
      </c>
      <c r="M22" s="28">
        <v>100</v>
      </c>
      <c r="N22" s="28">
        <v>40</v>
      </c>
      <c r="O22" s="28">
        <v>3.6</v>
      </c>
    </row>
    <row r="23" spans="1:15">
      <c r="A23" s="5" t="s">
        <v>24</v>
      </c>
      <c r="B23" s="27">
        <v>8</v>
      </c>
      <c r="C23" s="27">
        <v>8</v>
      </c>
      <c r="D23" s="38">
        <v>100</v>
      </c>
      <c r="E23" s="38">
        <v>1</v>
      </c>
      <c r="F23" s="38">
        <v>12.5</v>
      </c>
      <c r="G23" s="38">
        <v>3</v>
      </c>
      <c r="H23" s="38">
        <v>37.5</v>
      </c>
      <c r="I23" s="38">
        <v>4</v>
      </c>
      <c r="J23" s="38">
        <v>50</v>
      </c>
      <c r="K23" s="38">
        <v>0</v>
      </c>
      <c r="L23" s="38">
        <v>0</v>
      </c>
      <c r="M23" s="38">
        <v>100</v>
      </c>
      <c r="N23" s="38">
        <v>50</v>
      </c>
      <c r="O23" s="38">
        <v>3.63</v>
      </c>
    </row>
    <row r="24" spans="1:15">
      <c r="A24" s="5" t="s">
        <v>25</v>
      </c>
      <c r="B24" s="17">
        <v>5</v>
      </c>
      <c r="C24" s="17">
        <v>5</v>
      </c>
      <c r="D24" s="125">
        <v>100</v>
      </c>
      <c r="E24" s="85">
        <v>1</v>
      </c>
      <c r="F24" s="125">
        <v>20</v>
      </c>
      <c r="G24" s="85">
        <v>0</v>
      </c>
      <c r="H24" s="125">
        <v>0</v>
      </c>
      <c r="I24" s="85">
        <v>3</v>
      </c>
      <c r="J24" s="125">
        <v>80</v>
      </c>
      <c r="K24" s="85">
        <v>1</v>
      </c>
      <c r="L24" s="125">
        <v>20</v>
      </c>
      <c r="M24" s="125">
        <v>80</v>
      </c>
      <c r="N24" s="125">
        <v>20</v>
      </c>
      <c r="O24" s="125">
        <v>3.2</v>
      </c>
    </row>
    <row r="25" spans="1:15">
      <c r="A25" s="5" t="s">
        <v>26</v>
      </c>
      <c r="B25" s="17">
        <v>1</v>
      </c>
      <c r="C25" s="17">
        <v>1</v>
      </c>
      <c r="D25" s="14">
        <v>100</v>
      </c>
      <c r="E25" s="91">
        <v>0</v>
      </c>
      <c r="F25" s="14">
        <v>0</v>
      </c>
      <c r="G25" s="91">
        <v>0</v>
      </c>
      <c r="H25" s="14">
        <v>0</v>
      </c>
      <c r="I25" s="91">
        <v>1</v>
      </c>
      <c r="J25" s="14">
        <v>100</v>
      </c>
      <c r="K25" s="91">
        <v>0</v>
      </c>
      <c r="L25" s="14">
        <v>0</v>
      </c>
      <c r="M25" s="14">
        <v>100</v>
      </c>
      <c r="N25" s="14">
        <v>0</v>
      </c>
      <c r="O25" s="14">
        <v>3</v>
      </c>
    </row>
    <row r="26" spans="1:15">
      <c r="A26" s="42" t="s">
        <v>157</v>
      </c>
      <c r="B26" s="4">
        <f>SUM(B6:B25)</f>
        <v>333</v>
      </c>
      <c r="C26" s="4">
        <v>309</v>
      </c>
      <c r="D26" s="4">
        <v>92.8</v>
      </c>
      <c r="E26" s="97">
        <v>18</v>
      </c>
      <c r="F26" s="4">
        <v>5.8</v>
      </c>
      <c r="G26" s="97">
        <v>83</v>
      </c>
      <c r="H26" s="4">
        <v>26.9</v>
      </c>
      <c r="I26" s="97">
        <v>164</v>
      </c>
      <c r="J26" s="4">
        <v>53.1</v>
      </c>
      <c r="K26" s="97">
        <v>44</v>
      </c>
      <c r="L26" s="4">
        <v>14.2</v>
      </c>
      <c r="M26" s="4">
        <v>85.8</v>
      </c>
      <c r="N26" s="4">
        <v>32.700000000000003</v>
      </c>
      <c r="O26" s="4">
        <v>3.2</v>
      </c>
    </row>
  </sheetData>
  <mergeCells count="9">
    <mergeCell ref="A3:K3"/>
    <mergeCell ref="M4:M5"/>
    <mergeCell ref="N4:N5"/>
    <mergeCell ref="O4:O5"/>
    <mergeCell ref="C4:D4"/>
    <mergeCell ref="E4:F4"/>
    <mergeCell ref="G4:H4"/>
    <mergeCell ref="I4:J4"/>
    <mergeCell ref="K4:L4"/>
  </mergeCells>
  <pageMargins left="0.39370078740157483" right="0.39370078740157483" top="0.39370078740157483" bottom="0.39370078740157483" header="0.39370078740157483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A25" sqref="A25"/>
    </sheetView>
  </sheetViews>
  <sheetFormatPr defaultRowHeight="15"/>
  <cols>
    <col min="1" max="1" width="26.28515625" customWidth="1"/>
    <col min="2" max="2" width="6.28515625" customWidth="1"/>
    <col min="3" max="3" width="7" customWidth="1"/>
    <col min="5" max="5" width="6.28515625" style="88" customWidth="1"/>
    <col min="7" max="7" width="7" style="88" customWidth="1"/>
    <col min="9" max="9" width="6.7109375" style="88" customWidth="1"/>
    <col min="11" max="11" width="5.7109375" style="88" customWidth="1"/>
    <col min="12" max="12" width="8" customWidth="1"/>
  </cols>
  <sheetData>
    <row r="1" spans="1:15" ht="42" customHeight="1">
      <c r="A1" s="7"/>
      <c r="B1" s="159" t="s">
        <v>44</v>
      </c>
      <c r="C1" s="159"/>
      <c r="D1" s="159"/>
      <c r="E1" s="167"/>
      <c r="F1" s="159"/>
      <c r="G1" s="167"/>
      <c r="H1" s="159"/>
      <c r="I1" s="167"/>
      <c r="J1" s="159"/>
      <c r="K1" s="167"/>
      <c r="L1" s="159"/>
    </row>
    <row r="2" spans="1:15">
      <c r="A2" s="1"/>
      <c r="B2" s="1"/>
      <c r="C2" s="165" t="s">
        <v>29</v>
      </c>
      <c r="D2" s="165"/>
      <c r="E2" s="166" t="s">
        <v>31</v>
      </c>
      <c r="F2" s="162"/>
      <c r="G2" s="166" t="s">
        <v>33</v>
      </c>
      <c r="H2" s="162"/>
      <c r="I2" s="166" t="s">
        <v>34</v>
      </c>
      <c r="J2" s="162"/>
      <c r="K2" s="166" t="s">
        <v>35</v>
      </c>
      <c r="L2" s="162"/>
      <c r="M2" s="168" t="s">
        <v>2</v>
      </c>
      <c r="N2" s="168" t="s">
        <v>3</v>
      </c>
      <c r="O2" s="168" t="s">
        <v>36</v>
      </c>
    </row>
    <row r="3" spans="1:15" ht="90">
      <c r="A3" s="10" t="s">
        <v>27</v>
      </c>
      <c r="B3" s="10" t="s">
        <v>28</v>
      </c>
      <c r="C3" s="10" t="s">
        <v>1</v>
      </c>
      <c r="D3" s="9" t="s">
        <v>30</v>
      </c>
      <c r="E3" s="93" t="s">
        <v>32</v>
      </c>
      <c r="F3" s="9" t="s">
        <v>30</v>
      </c>
      <c r="G3" s="93" t="s">
        <v>32</v>
      </c>
      <c r="H3" s="9" t="s">
        <v>30</v>
      </c>
      <c r="I3" s="93" t="s">
        <v>32</v>
      </c>
      <c r="J3" s="9" t="s">
        <v>30</v>
      </c>
      <c r="K3" s="93" t="s">
        <v>32</v>
      </c>
      <c r="L3" s="9" t="s">
        <v>30</v>
      </c>
      <c r="M3" s="168"/>
      <c r="N3" s="168"/>
      <c r="O3" s="168"/>
    </row>
    <row r="4" spans="1:15">
      <c r="A4" s="60"/>
      <c r="B4" s="60"/>
      <c r="C4" s="60"/>
      <c r="D4" s="60"/>
      <c r="E4" s="84"/>
      <c r="F4" s="60"/>
      <c r="G4" s="84"/>
      <c r="H4" s="60"/>
      <c r="I4" s="84"/>
      <c r="J4" s="60"/>
      <c r="K4" s="84"/>
      <c r="L4" s="60"/>
      <c r="M4" s="60"/>
      <c r="N4" s="60"/>
      <c r="O4" s="60"/>
    </row>
    <row r="5" spans="1:15">
      <c r="A5" s="5" t="s">
        <v>7</v>
      </c>
      <c r="B5" s="61">
        <v>14</v>
      </c>
      <c r="C5" s="29">
        <v>13</v>
      </c>
      <c r="D5" s="66">
        <v>0.93</v>
      </c>
      <c r="E5" s="65">
        <v>0</v>
      </c>
      <c r="F5" s="28">
        <v>0</v>
      </c>
      <c r="G5" s="124">
        <v>7</v>
      </c>
      <c r="H5" s="76">
        <v>0.53</v>
      </c>
      <c r="I5" s="65">
        <v>6</v>
      </c>
      <c r="J5" s="33">
        <v>0.47</v>
      </c>
      <c r="K5" s="65">
        <v>0</v>
      </c>
      <c r="L5" s="28">
        <v>0</v>
      </c>
      <c r="M5" s="33">
        <v>1</v>
      </c>
      <c r="N5" s="33">
        <v>0.53</v>
      </c>
      <c r="O5" s="28">
        <v>4</v>
      </c>
    </row>
    <row r="6" spans="1:15">
      <c r="A6" s="5" t="s">
        <v>8</v>
      </c>
      <c r="B6" s="37">
        <v>54</v>
      </c>
      <c r="C6" s="47">
        <v>48</v>
      </c>
      <c r="D6" s="48">
        <v>89</v>
      </c>
      <c r="E6" s="47">
        <v>0</v>
      </c>
      <c r="F6" s="48">
        <v>0</v>
      </c>
      <c r="G6" s="47">
        <v>12</v>
      </c>
      <c r="H6" s="48">
        <v>25</v>
      </c>
      <c r="I6" s="47">
        <v>32</v>
      </c>
      <c r="J6" s="49">
        <v>67</v>
      </c>
      <c r="K6" s="47">
        <v>6</v>
      </c>
      <c r="L6" s="50">
        <v>13</v>
      </c>
      <c r="M6" s="47">
        <v>87</v>
      </c>
      <c r="N6" s="47">
        <v>25</v>
      </c>
      <c r="O6" s="50">
        <v>3.4</v>
      </c>
    </row>
    <row r="7" spans="1:15">
      <c r="A7" s="5" t="s">
        <v>9</v>
      </c>
      <c r="B7" s="61">
        <v>16</v>
      </c>
      <c r="C7" s="61">
        <v>14</v>
      </c>
      <c r="D7" s="28">
        <v>87</v>
      </c>
      <c r="E7" s="65">
        <v>0</v>
      </c>
      <c r="F7" s="28">
        <v>0</v>
      </c>
      <c r="G7" s="65">
        <v>7</v>
      </c>
      <c r="H7" s="28">
        <v>50</v>
      </c>
      <c r="I7" s="65">
        <v>7</v>
      </c>
      <c r="J7" s="28">
        <v>50</v>
      </c>
      <c r="K7" s="65">
        <v>0</v>
      </c>
      <c r="L7" s="28">
        <v>0</v>
      </c>
      <c r="M7" s="71">
        <v>100</v>
      </c>
      <c r="N7" s="71">
        <v>50</v>
      </c>
      <c r="O7" s="28">
        <v>3.5</v>
      </c>
    </row>
    <row r="8" spans="1:15">
      <c r="A8" s="5" t="s">
        <v>10</v>
      </c>
      <c r="B8" s="61">
        <v>7</v>
      </c>
      <c r="C8" s="61">
        <v>7</v>
      </c>
      <c r="D8" s="31" t="s">
        <v>47</v>
      </c>
      <c r="E8" s="123" t="s">
        <v>56</v>
      </c>
      <c r="F8" s="31" t="s">
        <v>56</v>
      </c>
      <c r="G8" s="123" t="s">
        <v>56</v>
      </c>
      <c r="H8" s="31" t="s">
        <v>56</v>
      </c>
      <c r="I8" s="123" t="s">
        <v>86</v>
      </c>
      <c r="J8" s="31" t="s">
        <v>89</v>
      </c>
      <c r="K8" s="123" t="s">
        <v>63</v>
      </c>
      <c r="L8" s="31" t="s">
        <v>90</v>
      </c>
      <c r="M8" s="31" t="s">
        <v>47</v>
      </c>
      <c r="N8" s="31" t="s">
        <v>56</v>
      </c>
      <c r="O8" s="31" t="s">
        <v>91</v>
      </c>
    </row>
    <row r="9" spans="1:15">
      <c r="A9" s="5" t="s">
        <v>11</v>
      </c>
      <c r="B9" s="27">
        <v>37</v>
      </c>
      <c r="C9" s="154" t="s">
        <v>153</v>
      </c>
      <c r="D9" s="155">
        <v>0.94589999999999996</v>
      </c>
      <c r="E9" s="32"/>
      <c r="F9" s="32"/>
      <c r="G9" s="154" t="s">
        <v>154</v>
      </c>
      <c r="H9" s="155">
        <v>0.65710000000000002</v>
      </c>
      <c r="I9" s="154" t="s">
        <v>75</v>
      </c>
      <c r="J9" s="155">
        <v>0.34279999999999999</v>
      </c>
      <c r="K9" s="154"/>
      <c r="L9" s="156"/>
      <c r="M9" s="155">
        <v>1</v>
      </c>
      <c r="N9" s="155">
        <v>0.65710000000000002</v>
      </c>
      <c r="O9" s="32">
        <v>3.65</v>
      </c>
    </row>
    <row r="10" spans="1:15">
      <c r="A10" s="5" t="s">
        <v>12</v>
      </c>
      <c r="B10" s="61">
        <v>44</v>
      </c>
      <c r="C10" s="61">
        <v>40</v>
      </c>
      <c r="D10" s="33">
        <v>0.91</v>
      </c>
      <c r="E10" s="65">
        <v>0</v>
      </c>
      <c r="F10" s="66">
        <v>0</v>
      </c>
      <c r="G10" s="65">
        <v>9</v>
      </c>
      <c r="H10" s="33">
        <v>0.23</v>
      </c>
      <c r="I10" s="65">
        <v>24</v>
      </c>
      <c r="J10" s="33">
        <v>0.6</v>
      </c>
      <c r="K10" s="65">
        <v>7</v>
      </c>
      <c r="L10" s="33">
        <v>0.18</v>
      </c>
      <c r="M10" s="33">
        <v>0.82</v>
      </c>
      <c r="N10" s="33">
        <v>0.23</v>
      </c>
      <c r="O10" s="31" t="s">
        <v>107</v>
      </c>
    </row>
    <row r="11" spans="1:15">
      <c r="A11" s="5" t="s">
        <v>13</v>
      </c>
      <c r="B11" s="136">
        <v>44</v>
      </c>
      <c r="C11" s="136">
        <v>39</v>
      </c>
      <c r="D11" s="137">
        <v>0.87</v>
      </c>
      <c r="E11" s="136">
        <v>4</v>
      </c>
      <c r="F11" s="137">
        <v>0.1</v>
      </c>
      <c r="G11" s="136">
        <v>13</v>
      </c>
      <c r="H11" s="136">
        <v>33</v>
      </c>
      <c r="I11" s="136">
        <v>18</v>
      </c>
      <c r="J11" s="137">
        <v>0.46</v>
      </c>
      <c r="K11" s="136">
        <v>4</v>
      </c>
      <c r="L11" s="138">
        <v>0.1</v>
      </c>
      <c r="M11" s="137">
        <v>0.9</v>
      </c>
      <c r="N11" s="137">
        <v>0.43</v>
      </c>
      <c r="O11" s="139">
        <v>3.5</v>
      </c>
    </row>
    <row r="12" spans="1:15">
      <c r="A12" s="5" t="s">
        <v>14</v>
      </c>
      <c r="B12" s="61">
        <v>10</v>
      </c>
      <c r="C12" s="29">
        <v>9</v>
      </c>
      <c r="D12" s="35">
        <v>0.9</v>
      </c>
      <c r="E12" s="65">
        <v>0</v>
      </c>
      <c r="F12" s="35">
        <v>0</v>
      </c>
      <c r="G12" s="65">
        <v>1</v>
      </c>
      <c r="H12" s="35">
        <v>0.11</v>
      </c>
      <c r="I12" s="65">
        <v>7</v>
      </c>
      <c r="J12" s="33">
        <v>0.77</v>
      </c>
      <c r="K12" s="64">
        <v>1</v>
      </c>
      <c r="L12" s="77">
        <v>0.11</v>
      </c>
      <c r="M12" s="33">
        <v>0.89</v>
      </c>
      <c r="N12" s="33">
        <v>0.11</v>
      </c>
      <c r="O12" s="30">
        <v>3</v>
      </c>
    </row>
    <row r="13" spans="1:15">
      <c r="A13" s="5" t="s">
        <v>15</v>
      </c>
      <c r="B13" s="43">
        <v>2</v>
      </c>
      <c r="C13" s="43">
        <v>2</v>
      </c>
      <c r="D13" s="23">
        <v>100</v>
      </c>
      <c r="E13" s="87">
        <v>0</v>
      </c>
      <c r="F13" s="23">
        <v>0</v>
      </c>
      <c r="G13" s="87">
        <v>0</v>
      </c>
      <c r="H13" s="23">
        <v>0</v>
      </c>
      <c r="I13" s="87">
        <v>2</v>
      </c>
      <c r="J13" s="23">
        <v>100</v>
      </c>
      <c r="K13" s="87">
        <v>0</v>
      </c>
      <c r="L13" s="23">
        <v>0</v>
      </c>
      <c r="M13" s="23">
        <v>100</v>
      </c>
      <c r="N13" s="23">
        <v>0</v>
      </c>
      <c r="O13" s="23">
        <v>3</v>
      </c>
    </row>
    <row r="14" spans="1:15">
      <c r="A14" s="5" t="s">
        <v>16</v>
      </c>
      <c r="B14" s="21">
        <v>8</v>
      </c>
      <c r="C14" s="21">
        <v>8</v>
      </c>
      <c r="D14" s="56">
        <f>(C14/B14)*100</f>
        <v>100</v>
      </c>
      <c r="E14" s="92"/>
      <c r="F14" s="56"/>
      <c r="G14" s="92">
        <v>3</v>
      </c>
      <c r="H14" s="73">
        <f>(G14/C14)*100</f>
        <v>37.5</v>
      </c>
      <c r="I14" s="92">
        <v>4</v>
      </c>
      <c r="J14" s="73">
        <f>(I14/C14)*100</f>
        <v>50</v>
      </c>
      <c r="K14" s="92">
        <v>1</v>
      </c>
      <c r="L14" s="73">
        <f>(K14/C14)*100</f>
        <v>12.5</v>
      </c>
      <c r="M14" s="73">
        <f>(7/8)*100</f>
        <v>87.5</v>
      </c>
      <c r="N14" s="73">
        <f>(3/8)*100</f>
        <v>37.5</v>
      </c>
      <c r="O14" s="73">
        <f>26/8</f>
        <v>3.25</v>
      </c>
    </row>
    <row r="15" spans="1:15">
      <c r="A15" s="5" t="s">
        <v>17</v>
      </c>
      <c r="B15" s="61">
        <v>10</v>
      </c>
      <c r="C15" s="61">
        <v>8</v>
      </c>
      <c r="D15" s="28">
        <v>80</v>
      </c>
      <c r="E15" s="65">
        <v>0</v>
      </c>
      <c r="F15" s="28">
        <v>0</v>
      </c>
      <c r="G15" s="65">
        <v>3</v>
      </c>
      <c r="H15" s="28">
        <v>38</v>
      </c>
      <c r="I15" s="65">
        <v>5</v>
      </c>
      <c r="J15" s="28">
        <v>63</v>
      </c>
      <c r="K15" s="65">
        <v>0</v>
      </c>
      <c r="L15" s="28">
        <v>0</v>
      </c>
      <c r="M15" s="33">
        <v>1</v>
      </c>
      <c r="N15" s="66">
        <v>0.38</v>
      </c>
      <c r="O15" s="66">
        <v>3.4000000000000002E-2</v>
      </c>
    </row>
    <row r="16" spans="1:15">
      <c r="A16" s="5" t="s">
        <v>18</v>
      </c>
      <c r="B16" s="152">
        <v>9</v>
      </c>
      <c r="C16" s="152">
        <v>9</v>
      </c>
      <c r="D16" s="79">
        <f>100/B16*C16</f>
        <v>100</v>
      </c>
      <c r="E16" s="93">
        <v>0</v>
      </c>
      <c r="F16" s="79">
        <f>100/C16*E16</f>
        <v>0</v>
      </c>
      <c r="G16" s="93">
        <v>2</v>
      </c>
      <c r="H16" s="79">
        <f>100/C16*G16</f>
        <v>22.222222222222221</v>
      </c>
      <c r="I16" s="93">
        <v>7</v>
      </c>
      <c r="J16" s="79">
        <f>100/C16*I16</f>
        <v>77.777777777777771</v>
      </c>
      <c r="K16" s="93">
        <v>0</v>
      </c>
      <c r="L16" s="128">
        <f>100/C16*K16</f>
        <v>0</v>
      </c>
      <c r="M16" s="79">
        <f>100/C16*(E16+G16+I16)</f>
        <v>100</v>
      </c>
      <c r="N16" s="79">
        <f>100/C16*(E16+G16)</f>
        <v>22.222222222222221</v>
      </c>
      <c r="O16" s="80">
        <f>(5*E16+4*G16+3*I16+2*K16)/C16</f>
        <v>3.2222222222222223</v>
      </c>
    </row>
    <row r="17" spans="1:15">
      <c r="A17" s="5" t="s">
        <v>19</v>
      </c>
      <c r="B17" s="61">
        <v>4</v>
      </c>
      <c r="C17" s="61">
        <v>4</v>
      </c>
      <c r="D17" s="28">
        <v>100</v>
      </c>
      <c r="E17" s="65">
        <v>0</v>
      </c>
      <c r="F17" s="28">
        <v>0</v>
      </c>
      <c r="G17" s="65">
        <v>0</v>
      </c>
      <c r="H17" s="28">
        <v>0</v>
      </c>
      <c r="I17" s="65">
        <v>4</v>
      </c>
      <c r="J17" s="28">
        <v>100</v>
      </c>
      <c r="K17" s="65">
        <v>0</v>
      </c>
      <c r="L17" s="28">
        <v>0</v>
      </c>
      <c r="M17" s="28">
        <v>100</v>
      </c>
      <c r="N17" s="28">
        <v>0</v>
      </c>
      <c r="O17" s="28">
        <v>3</v>
      </c>
    </row>
    <row r="18" spans="1:15">
      <c r="A18" s="5" t="s">
        <v>20</v>
      </c>
      <c r="B18" s="21">
        <v>3</v>
      </c>
      <c r="C18" s="21">
        <v>3</v>
      </c>
      <c r="D18" s="56">
        <v>100</v>
      </c>
      <c r="E18" s="92">
        <v>0</v>
      </c>
      <c r="F18" s="56">
        <v>0</v>
      </c>
      <c r="G18" s="92">
        <v>0</v>
      </c>
      <c r="H18" s="56">
        <v>0</v>
      </c>
      <c r="I18" s="92">
        <v>3</v>
      </c>
      <c r="J18" s="56">
        <v>100</v>
      </c>
      <c r="K18" s="92">
        <v>0</v>
      </c>
      <c r="L18" s="56">
        <v>0</v>
      </c>
      <c r="M18" s="56">
        <v>100</v>
      </c>
      <c r="N18" s="56">
        <v>0</v>
      </c>
      <c r="O18" s="56">
        <v>3</v>
      </c>
    </row>
    <row r="19" spans="1:15">
      <c r="A19" s="5" t="s">
        <v>21</v>
      </c>
      <c r="B19" s="21">
        <v>1</v>
      </c>
      <c r="C19" s="21">
        <v>1</v>
      </c>
      <c r="D19" s="56">
        <v>100</v>
      </c>
      <c r="E19" s="92">
        <v>0</v>
      </c>
      <c r="F19" s="56">
        <v>0</v>
      </c>
      <c r="G19" s="92">
        <v>1</v>
      </c>
      <c r="H19" s="56">
        <v>100</v>
      </c>
      <c r="I19" s="92">
        <v>0</v>
      </c>
      <c r="J19" s="56">
        <v>0</v>
      </c>
      <c r="K19" s="92">
        <v>0</v>
      </c>
      <c r="L19" s="56">
        <v>0</v>
      </c>
      <c r="M19" s="56">
        <v>100</v>
      </c>
      <c r="N19" s="56">
        <v>100</v>
      </c>
      <c r="O19" s="56">
        <v>4</v>
      </c>
    </row>
    <row r="20" spans="1:15" ht="30">
      <c r="A20" s="5" t="s">
        <v>22</v>
      </c>
      <c r="B20" s="27">
        <v>10</v>
      </c>
      <c r="C20" s="27">
        <v>10</v>
      </c>
      <c r="D20" s="28">
        <v>100</v>
      </c>
      <c r="E20" s="28">
        <v>2</v>
      </c>
      <c r="F20" s="28">
        <v>20</v>
      </c>
      <c r="G20" s="28">
        <v>2</v>
      </c>
      <c r="H20" s="28">
        <v>20</v>
      </c>
      <c r="I20" s="28">
        <v>4</v>
      </c>
      <c r="J20" s="28">
        <v>40</v>
      </c>
      <c r="K20" s="28">
        <v>2</v>
      </c>
      <c r="L20" s="28">
        <v>20</v>
      </c>
      <c r="M20" s="28">
        <v>80</v>
      </c>
      <c r="N20" s="28">
        <v>40</v>
      </c>
      <c r="O20" s="28">
        <v>3.4</v>
      </c>
    </row>
    <row r="21" spans="1:15" s="44" customFormat="1">
      <c r="A21" s="42" t="s">
        <v>23</v>
      </c>
      <c r="B21" s="61">
        <v>2</v>
      </c>
      <c r="C21" s="61">
        <v>2</v>
      </c>
      <c r="D21" s="28">
        <v>100</v>
      </c>
      <c r="E21" s="65">
        <v>0</v>
      </c>
      <c r="F21" s="28">
        <v>0</v>
      </c>
      <c r="G21" s="65">
        <v>1</v>
      </c>
      <c r="H21" s="28">
        <v>50</v>
      </c>
      <c r="I21" s="65">
        <v>1</v>
      </c>
      <c r="J21" s="28">
        <v>50</v>
      </c>
      <c r="K21" s="65">
        <v>0</v>
      </c>
      <c r="L21" s="28">
        <v>0</v>
      </c>
      <c r="M21" s="28">
        <v>100</v>
      </c>
      <c r="N21" s="28">
        <v>50</v>
      </c>
      <c r="O21" s="28">
        <v>3.5</v>
      </c>
    </row>
    <row r="22" spans="1:15">
      <c r="A22" s="5" t="s">
        <v>24</v>
      </c>
      <c r="B22" s="27">
        <v>13</v>
      </c>
      <c r="C22" s="27">
        <v>13</v>
      </c>
      <c r="D22" s="38">
        <v>100</v>
      </c>
      <c r="E22" s="38">
        <v>1</v>
      </c>
      <c r="F22" s="38">
        <v>8</v>
      </c>
      <c r="G22" s="38">
        <v>5</v>
      </c>
      <c r="H22" s="38">
        <v>40</v>
      </c>
      <c r="I22" s="38">
        <v>7</v>
      </c>
      <c r="J22" s="38">
        <v>56</v>
      </c>
      <c r="K22" s="38">
        <v>0</v>
      </c>
      <c r="L22" s="38">
        <v>0</v>
      </c>
      <c r="M22" s="38">
        <v>100</v>
      </c>
      <c r="N22" s="38">
        <v>46</v>
      </c>
      <c r="O22" s="38">
        <v>3.54</v>
      </c>
    </row>
    <row r="23" spans="1:15">
      <c r="A23" s="5" t="s">
        <v>25</v>
      </c>
      <c r="B23" s="21">
        <v>3</v>
      </c>
      <c r="C23" s="21">
        <v>3</v>
      </c>
      <c r="D23" s="125">
        <v>100</v>
      </c>
      <c r="E23" s="85">
        <v>0</v>
      </c>
      <c r="F23" s="125">
        <v>0</v>
      </c>
      <c r="G23" s="85">
        <v>2</v>
      </c>
      <c r="H23" s="125">
        <v>66.599999999999994</v>
      </c>
      <c r="I23" s="85">
        <v>1</v>
      </c>
      <c r="J23" s="125">
        <v>33.299999999999997</v>
      </c>
      <c r="K23" s="85">
        <v>0</v>
      </c>
      <c r="L23" s="125">
        <v>0</v>
      </c>
      <c r="M23" s="125">
        <v>100</v>
      </c>
      <c r="N23" s="125">
        <v>66.599999999999994</v>
      </c>
      <c r="O23" s="125">
        <v>3.6</v>
      </c>
    </row>
    <row r="24" spans="1:15">
      <c r="A24" s="5" t="s">
        <v>26</v>
      </c>
      <c r="B24" s="21">
        <v>5</v>
      </c>
      <c r="C24" s="21">
        <v>5</v>
      </c>
      <c r="D24" s="14">
        <v>100</v>
      </c>
      <c r="E24" s="91">
        <v>0</v>
      </c>
      <c r="F24" s="14">
        <v>0</v>
      </c>
      <c r="G24" s="91">
        <v>3</v>
      </c>
      <c r="H24" s="14">
        <v>60</v>
      </c>
      <c r="I24" s="91">
        <v>2</v>
      </c>
      <c r="J24" s="14">
        <v>40</v>
      </c>
      <c r="K24" s="91">
        <v>0</v>
      </c>
      <c r="L24" s="14">
        <v>0</v>
      </c>
      <c r="M24" s="14">
        <v>100</v>
      </c>
      <c r="N24" s="14">
        <v>60</v>
      </c>
      <c r="O24" s="14">
        <v>3.6</v>
      </c>
    </row>
    <row r="25" spans="1:15">
      <c r="A25" s="42" t="s">
        <v>157</v>
      </c>
      <c r="B25" s="61">
        <f>SUM(B5:B24)</f>
        <v>296</v>
      </c>
      <c r="C25" s="61">
        <v>273</v>
      </c>
      <c r="D25" s="28">
        <v>92.2</v>
      </c>
      <c r="E25" s="65">
        <v>7</v>
      </c>
      <c r="F25" s="28">
        <v>2.6</v>
      </c>
      <c r="G25" s="65">
        <v>94</v>
      </c>
      <c r="H25" s="28">
        <v>34.4</v>
      </c>
      <c r="I25" s="65">
        <v>151</v>
      </c>
      <c r="J25" s="28">
        <v>55.3</v>
      </c>
      <c r="K25" s="65">
        <v>23</v>
      </c>
      <c r="L25" s="28">
        <v>8.4</v>
      </c>
      <c r="M25" s="39">
        <v>91.6</v>
      </c>
      <c r="N25" s="39">
        <v>37</v>
      </c>
      <c r="O25" s="28">
        <v>3.3</v>
      </c>
    </row>
  </sheetData>
  <mergeCells count="9">
    <mergeCell ref="B1:L1"/>
    <mergeCell ref="M2:M3"/>
    <mergeCell ref="N2:N3"/>
    <mergeCell ref="O2:O3"/>
    <mergeCell ref="C2:D2"/>
    <mergeCell ref="E2:F2"/>
    <mergeCell ref="G2:H2"/>
    <mergeCell ref="I2:J2"/>
    <mergeCell ref="K2:L2"/>
  </mergeCells>
  <pageMargins left="0.39370078740157483" right="0.39370078740157483" top="0.39370078740157483" bottom="0.39370078740157483" header="0.39370078740157483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J24" sqref="J24"/>
    </sheetView>
  </sheetViews>
  <sheetFormatPr defaultRowHeight="15"/>
  <cols>
    <col min="1" max="1" width="27.7109375" customWidth="1"/>
    <col min="2" max="2" width="6" customWidth="1"/>
    <col min="3" max="3" width="7.140625" customWidth="1"/>
    <col min="5" max="5" width="6.85546875" style="88" customWidth="1"/>
    <col min="7" max="7" width="7" style="88" customWidth="1"/>
    <col min="9" max="9" width="7.140625" style="88" customWidth="1"/>
    <col min="11" max="11" width="7.28515625" style="88" customWidth="1"/>
    <col min="12" max="12" width="7.28515625" customWidth="1"/>
    <col min="14" max="14" width="7.140625" customWidth="1"/>
  </cols>
  <sheetData>
    <row r="1" spans="1:15" ht="42" customHeight="1">
      <c r="A1" s="7"/>
      <c r="B1" s="159" t="s">
        <v>45</v>
      </c>
      <c r="C1" s="159"/>
      <c r="D1" s="159"/>
      <c r="E1" s="167"/>
      <c r="F1" s="159"/>
      <c r="G1" s="167"/>
      <c r="H1" s="159"/>
      <c r="I1" s="167"/>
      <c r="J1" s="159"/>
      <c r="K1" s="167"/>
      <c r="L1" s="159"/>
    </row>
    <row r="2" spans="1:15">
      <c r="A2" s="1"/>
      <c r="B2" s="1"/>
      <c r="C2" s="165" t="s">
        <v>29</v>
      </c>
      <c r="D2" s="165"/>
      <c r="E2" s="166" t="s">
        <v>31</v>
      </c>
      <c r="F2" s="162"/>
      <c r="G2" s="166" t="s">
        <v>33</v>
      </c>
      <c r="H2" s="162"/>
      <c r="I2" s="166" t="s">
        <v>34</v>
      </c>
      <c r="J2" s="162"/>
      <c r="K2" s="166" t="s">
        <v>35</v>
      </c>
      <c r="L2" s="162"/>
      <c r="M2" s="163" t="s">
        <v>2</v>
      </c>
      <c r="N2" s="163" t="s">
        <v>3</v>
      </c>
      <c r="O2" s="163" t="s">
        <v>36</v>
      </c>
    </row>
    <row r="3" spans="1:15" ht="90">
      <c r="A3" s="10" t="s">
        <v>27</v>
      </c>
      <c r="B3" s="10" t="s">
        <v>28</v>
      </c>
      <c r="C3" s="10" t="s">
        <v>1</v>
      </c>
      <c r="D3" s="9" t="s">
        <v>30</v>
      </c>
      <c r="E3" s="93" t="s">
        <v>32</v>
      </c>
      <c r="F3" s="9" t="s">
        <v>30</v>
      </c>
      <c r="G3" s="93" t="s">
        <v>32</v>
      </c>
      <c r="H3" s="9" t="s">
        <v>30</v>
      </c>
      <c r="I3" s="93" t="s">
        <v>32</v>
      </c>
      <c r="J3" s="9" t="s">
        <v>30</v>
      </c>
      <c r="K3" s="93" t="s">
        <v>32</v>
      </c>
      <c r="L3" s="9" t="s">
        <v>30</v>
      </c>
      <c r="M3" s="164"/>
      <c r="N3" s="164"/>
      <c r="O3" s="164"/>
    </row>
    <row r="4" spans="1:15">
      <c r="A4" s="5" t="s">
        <v>7</v>
      </c>
      <c r="B4" s="17">
        <v>14</v>
      </c>
      <c r="C4" s="125">
        <v>14</v>
      </c>
      <c r="D4" s="18">
        <v>1</v>
      </c>
      <c r="E4" s="85">
        <v>1</v>
      </c>
      <c r="F4" s="13">
        <v>7.0000000000000007E-2</v>
      </c>
      <c r="G4" s="85">
        <v>6</v>
      </c>
      <c r="H4" s="13">
        <v>0.43</v>
      </c>
      <c r="I4" s="85">
        <v>6</v>
      </c>
      <c r="J4" s="13">
        <v>0.43</v>
      </c>
      <c r="K4" s="85">
        <v>1</v>
      </c>
      <c r="L4" s="13">
        <v>7.0000000000000007E-2</v>
      </c>
      <c r="M4" s="13">
        <v>0.93</v>
      </c>
      <c r="N4" s="13">
        <v>0.5</v>
      </c>
      <c r="O4" s="125">
        <v>3.92</v>
      </c>
    </row>
    <row r="5" spans="1:15">
      <c r="A5" s="5" t="s">
        <v>8</v>
      </c>
      <c r="B5" s="61">
        <v>55</v>
      </c>
      <c r="C5" s="81">
        <v>48</v>
      </c>
      <c r="D5" s="82">
        <v>87</v>
      </c>
      <c r="E5" s="81">
        <v>5</v>
      </c>
      <c r="F5" s="82">
        <v>10</v>
      </c>
      <c r="G5" s="81">
        <v>13</v>
      </c>
      <c r="H5" s="82">
        <v>27</v>
      </c>
      <c r="I5" s="81">
        <v>30</v>
      </c>
      <c r="J5" s="29">
        <v>63</v>
      </c>
      <c r="K5" s="81">
        <v>0</v>
      </c>
      <c r="L5" s="83">
        <v>0</v>
      </c>
      <c r="M5" s="81">
        <v>100</v>
      </c>
      <c r="N5" s="81">
        <v>37.5</v>
      </c>
      <c r="O5" s="83">
        <v>3.5</v>
      </c>
    </row>
    <row r="6" spans="1:15">
      <c r="A6" s="5" t="s">
        <v>9</v>
      </c>
      <c r="B6" s="27">
        <v>16</v>
      </c>
      <c r="C6" s="27">
        <v>14</v>
      </c>
      <c r="D6" s="66">
        <v>0.875</v>
      </c>
      <c r="E6" s="65">
        <v>0</v>
      </c>
      <c r="F6" s="36">
        <v>0</v>
      </c>
      <c r="G6" s="65">
        <v>7</v>
      </c>
      <c r="H6" s="34">
        <v>0.5</v>
      </c>
      <c r="I6" s="65">
        <v>4</v>
      </c>
      <c r="J6" s="66">
        <v>0.28499999999999998</v>
      </c>
      <c r="K6" s="65">
        <v>3</v>
      </c>
      <c r="L6" s="72">
        <v>0.215</v>
      </c>
      <c r="M6" s="66">
        <v>0.78</v>
      </c>
      <c r="N6" s="66">
        <v>0.5</v>
      </c>
      <c r="O6" s="28">
        <v>3.3</v>
      </c>
    </row>
    <row r="7" spans="1:15">
      <c r="A7" s="5" t="s">
        <v>10</v>
      </c>
      <c r="B7" s="17">
        <v>7</v>
      </c>
      <c r="C7" s="17">
        <v>7</v>
      </c>
      <c r="D7" s="8" t="s">
        <v>47</v>
      </c>
      <c r="E7" s="90" t="s">
        <v>56</v>
      </c>
      <c r="F7" s="8" t="s">
        <v>56</v>
      </c>
      <c r="G7" s="90" t="s">
        <v>78</v>
      </c>
      <c r="H7" s="8" t="s">
        <v>92</v>
      </c>
      <c r="I7" s="90" t="s">
        <v>50</v>
      </c>
      <c r="J7" s="8" t="s">
        <v>53</v>
      </c>
      <c r="K7" s="90" t="s">
        <v>56</v>
      </c>
      <c r="L7" s="8" t="s">
        <v>56</v>
      </c>
      <c r="M7" s="8" t="s">
        <v>47</v>
      </c>
      <c r="N7" s="8" t="s">
        <v>92</v>
      </c>
      <c r="O7" s="8" t="s">
        <v>61</v>
      </c>
    </row>
    <row r="8" spans="1:15">
      <c r="A8" s="5" t="s">
        <v>11</v>
      </c>
      <c r="B8" s="27">
        <v>37</v>
      </c>
      <c r="C8" s="154" t="s">
        <v>153</v>
      </c>
      <c r="D8" s="155">
        <v>0.94589999999999996</v>
      </c>
      <c r="E8" s="32">
        <v>3</v>
      </c>
      <c r="F8" s="155">
        <v>8.5699999999999998E-2</v>
      </c>
      <c r="G8" s="154" t="s">
        <v>155</v>
      </c>
      <c r="H8" s="155">
        <v>0.57140000000000002</v>
      </c>
      <c r="I8" s="154" t="s">
        <v>156</v>
      </c>
      <c r="J8" s="155">
        <v>0.31419999999999998</v>
      </c>
      <c r="K8" s="154" t="s">
        <v>48</v>
      </c>
      <c r="L8" s="156">
        <v>2.8500000000000001E-2</v>
      </c>
      <c r="M8" s="155">
        <v>0.97140000000000004</v>
      </c>
      <c r="N8" s="155">
        <v>0.65700000000000003</v>
      </c>
      <c r="O8" s="32">
        <v>3.65</v>
      </c>
    </row>
    <row r="9" spans="1:15">
      <c r="A9" s="5" t="s">
        <v>12</v>
      </c>
      <c r="B9" s="17">
        <v>44</v>
      </c>
      <c r="C9" s="17">
        <v>39</v>
      </c>
      <c r="D9" s="13">
        <v>0.89</v>
      </c>
      <c r="E9" s="85">
        <v>1</v>
      </c>
      <c r="F9" s="13">
        <v>0.03</v>
      </c>
      <c r="G9" s="85">
        <v>21</v>
      </c>
      <c r="H9" s="13">
        <v>0.54</v>
      </c>
      <c r="I9" s="85">
        <v>12</v>
      </c>
      <c r="J9" s="13">
        <v>0.31</v>
      </c>
      <c r="K9" s="85">
        <v>5</v>
      </c>
      <c r="L9" s="13">
        <v>0.13</v>
      </c>
      <c r="M9" s="13">
        <v>0.87</v>
      </c>
      <c r="N9" s="13">
        <v>0.56000000000000005</v>
      </c>
      <c r="O9" s="8" t="s">
        <v>108</v>
      </c>
    </row>
    <row r="10" spans="1:15">
      <c r="A10" s="5" t="s">
        <v>13</v>
      </c>
      <c r="B10" s="136">
        <v>44</v>
      </c>
      <c r="C10" s="136">
        <v>38</v>
      </c>
      <c r="D10" s="137">
        <v>0.86</v>
      </c>
      <c r="E10" s="136">
        <v>0</v>
      </c>
      <c r="F10" s="137"/>
      <c r="G10" s="136">
        <v>5</v>
      </c>
      <c r="H10" s="138">
        <v>0.13</v>
      </c>
      <c r="I10" s="136">
        <v>33</v>
      </c>
      <c r="J10" s="138">
        <v>0.87</v>
      </c>
      <c r="K10" s="136">
        <v>0</v>
      </c>
      <c r="L10" s="138" t="s">
        <v>30</v>
      </c>
      <c r="M10" s="137">
        <v>1</v>
      </c>
      <c r="N10" s="137">
        <v>0.13</v>
      </c>
      <c r="O10" s="139">
        <v>3.2</v>
      </c>
    </row>
    <row r="11" spans="1:15">
      <c r="A11" s="5" t="s">
        <v>14</v>
      </c>
      <c r="B11" s="17">
        <v>10</v>
      </c>
      <c r="C11" s="125">
        <v>8</v>
      </c>
      <c r="D11" s="24">
        <v>0.8</v>
      </c>
      <c r="E11" s="85">
        <v>1</v>
      </c>
      <c r="F11" s="24">
        <v>0.125</v>
      </c>
      <c r="G11" s="85">
        <v>1</v>
      </c>
      <c r="H11" s="24">
        <v>0.125</v>
      </c>
      <c r="I11" s="85">
        <v>6</v>
      </c>
      <c r="J11" s="13">
        <v>0.75</v>
      </c>
      <c r="K11" s="87">
        <v>0</v>
      </c>
      <c r="L11" s="25">
        <v>0</v>
      </c>
      <c r="M11" s="13">
        <v>1</v>
      </c>
      <c r="N11" s="13">
        <v>0.25</v>
      </c>
      <c r="O11" s="23">
        <v>3.375</v>
      </c>
    </row>
    <row r="12" spans="1:15">
      <c r="A12" s="5" t="s">
        <v>15</v>
      </c>
      <c r="B12" s="126">
        <v>2</v>
      </c>
      <c r="C12" s="126">
        <v>2</v>
      </c>
      <c r="D12" s="126">
        <v>100</v>
      </c>
      <c r="E12" s="84">
        <v>0</v>
      </c>
      <c r="F12" s="126">
        <v>0</v>
      </c>
      <c r="G12" s="84">
        <v>0</v>
      </c>
      <c r="H12" s="126">
        <v>0</v>
      </c>
      <c r="I12" s="84">
        <v>2</v>
      </c>
      <c r="J12" s="126">
        <v>100</v>
      </c>
      <c r="K12" s="84">
        <v>0</v>
      </c>
      <c r="L12" s="126">
        <v>0</v>
      </c>
      <c r="M12" s="126">
        <v>100</v>
      </c>
      <c r="N12" s="126">
        <v>0</v>
      </c>
      <c r="O12" s="126">
        <v>3</v>
      </c>
    </row>
    <row r="13" spans="1:15">
      <c r="A13" s="5" t="s">
        <v>16</v>
      </c>
      <c r="B13" s="17">
        <v>8</v>
      </c>
      <c r="C13" s="17">
        <v>7</v>
      </c>
      <c r="D13" s="56">
        <f>(C13/B13)*100</f>
        <v>87.5</v>
      </c>
      <c r="E13" s="92"/>
      <c r="F13" s="56"/>
      <c r="G13" s="92">
        <v>2</v>
      </c>
      <c r="H13" s="73">
        <f>(G13/C13)*100</f>
        <v>28.571428571428569</v>
      </c>
      <c r="I13" s="92">
        <v>3</v>
      </c>
      <c r="J13" s="73">
        <f>(I13/C13)*100</f>
        <v>42.857142857142854</v>
      </c>
      <c r="K13" s="92">
        <v>2</v>
      </c>
      <c r="L13" s="73">
        <f>(K13/C13)*100</f>
        <v>28.571428571428569</v>
      </c>
      <c r="M13" s="73">
        <f>(5/7)*100</f>
        <v>71.428571428571431</v>
      </c>
      <c r="N13" s="73">
        <f>(2/7)*100</f>
        <v>28.571428571428569</v>
      </c>
      <c r="O13" s="73">
        <f>22/7</f>
        <v>3.1428571428571428</v>
      </c>
    </row>
    <row r="14" spans="1:15">
      <c r="A14" s="5" t="s">
        <v>17</v>
      </c>
      <c r="B14" s="27">
        <v>10</v>
      </c>
      <c r="C14" s="27">
        <v>8</v>
      </c>
      <c r="D14" s="28">
        <v>80</v>
      </c>
      <c r="E14" s="65">
        <v>0</v>
      </c>
      <c r="F14" s="28"/>
      <c r="G14" s="65">
        <v>2</v>
      </c>
      <c r="H14" s="28">
        <v>25</v>
      </c>
      <c r="I14" s="65">
        <v>6</v>
      </c>
      <c r="J14" s="28">
        <v>75</v>
      </c>
      <c r="K14" s="65">
        <v>0</v>
      </c>
      <c r="L14" s="28">
        <v>0</v>
      </c>
      <c r="M14" s="33">
        <v>1</v>
      </c>
      <c r="N14" s="66">
        <v>0.25</v>
      </c>
      <c r="O14" s="66">
        <v>3.2500000000000001E-2</v>
      </c>
    </row>
    <row r="15" spans="1:15">
      <c r="A15" s="5" t="s">
        <v>18</v>
      </c>
      <c r="B15" s="140">
        <v>10</v>
      </c>
      <c r="C15" s="140">
        <v>9</v>
      </c>
      <c r="D15" s="79">
        <v>100</v>
      </c>
      <c r="E15" s="93">
        <v>0</v>
      </c>
      <c r="F15" s="79">
        <v>0</v>
      </c>
      <c r="G15" s="93">
        <v>4</v>
      </c>
      <c r="H15" s="79">
        <f>100/C15*G15</f>
        <v>44.444444444444443</v>
      </c>
      <c r="I15" s="93">
        <v>3</v>
      </c>
      <c r="J15" s="79">
        <f>100/C15*I15</f>
        <v>33.333333333333329</v>
      </c>
      <c r="K15" s="93">
        <v>3</v>
      </c>
      <c r="L15" s="128">
        <f>100/C15*K15</f>
        <v>33.333333333333329</v>
      </c>
      <c r="M15" s="79">
        <v>67</v>
      </c>
      <c r="N15" s="79">
        <v>44</v>
      </c>
      <c r="O15" s="80">
        <v>3.3</v>
      </c>
    </row>
    <row r="16" spans="1:15">
      <c r="A16" s="5" t="s">
        <v>19</v>
      </c>
      <c r="B16" s="27">
        <v>4</v>
      </c>
      <c r="C16" s="27">
        <v>4</v>
      </c>
      <c r="D16" s="28">
        <v>100</v>
      </c>
      <c r="E16" s="65">
        <v>1</v>
      </c>
      <c r="F16" s="28">
        <v>25</v>
      </c>
      <c r="G16" s="65">
        <v>1</v>
      </c>
      <c r="H16" s="28">
        <v>25</v>
      </c>
      <c r="I16" s="65">
        <v>2</v>
      </c>
      <c r="J16" s="28">
        <v>50</v>
      </c>
      <c r="K16" s="65">
        <v>0</v>
      </c>
      <c r="L16" s="28">
        <v>0</v>
      </c>
      <c r="M16" s="28">
        <v>100</v>
      </c>
      <c r="N16" s="28">
        <v>50</v>
      </c>
      <c r="O16" s="28">
        <v>3.7</v>
      </c>
    </row>
    <row r="17" spans="1:15">
      <c r="A17" s="5" t="s">
        <v>20</v>
      </c>
      <c r="B17" s="17">
        <v>3</v>
      </c>
      <c r="C17" s="17">
        <v>3</v>
      </c>
      <c r="D17" s="56">
        <v>100</v>
      </c>
      <c r="E17" s="92">
        <v>0</v>
      </c>
      <c r="F17" s="56">
        <v>0</v>
      </c>
      <c r="G17" s="92">
        <v>1</v>
      </c>
      <c r="H17" s="56">
        <v>33</v>
      </c>
      <c r="I17" s="92">
        <v>2</v>
      </c>
      <c r="J17" s="56">
        <v>67</v>
      </c>
      <c r="K17" s="92">
        <v>0</v>
      </c>
      <c r="L17" s="56">
        <v>0</v>
      </c>
      <c r="M17" s="56">
        <v>100</v>
      </c>
      <c r="N17" s="56">
        <v>33</v>
      </c>
      <c r="O17" s="56">
        <v>3.7</v>
      </c>
    </row>
    <row r="18" spans="1:15">
      <c r="A18" s="5" t="s">
        <v>21</v>
      </c>
      <c r="B18" s="17">
        <v>1</v>
      </c>
      <c r="C18" s="17">
        <v>1</v>
      </c>
      <c r="D18" s="56">
        <v>100</v>
      </c>
      <c r="E18" s="92">
        <v>0</v>
      </c>
      <c r="F18" s="56">
        <v>0</v>
      </c>
      <c r="G18" s="92">
        <v>0</v>
      </c>
      <c r="H18" s="56">
        <v>0</v>
      </c>
      <c r="I18" s="92">
        <v>1</v>
      </c>
      <c r="J18" s="56">
        <v>100</v>
      </c>
      <c r="K18" s="92">
        <v>0</v>
      </c>
      <c r="L18" s="56">
        <v>0</v>
      </c>
      <c r="M18" s="56">
        <v>100</v>
      </c>
      <c r="N18" s="56">
        <v>0</v>
      </c>
      <c r="O18" s="56">
        <v>3</v>
      </c>
    </row>
    <row r="19" spans="1:15">
      <c r="A19" s="5" t="s">
        <v>22</v>
      </c>
      <c r="B19" s="27">
        <v>10</v>
      </c>
      <c r="C19" s="27">
        <v>10</v>
      </c>
      <c r="D19" s="28">
        <v>100</v>
      </c>
      <c r="E19" s="28">
        <v>3</v>
      </c>
      <c r="F19" s="28">
        <v>30</v>
      </c>
      <c r="G19" s="28">
        <v>4</v>
      </c>
      <c r="H19" s="28">
        <v>40</v>
      </c>
      <c r="I19" s="28">
        <v>3</v>
      </c>
      <c r="J19" s="28">
        <v>30</v>
      </c>
      <c r="K19" s="28">
        <v>0</v>
      </c>
      <c r="L19" s="28">
        <v>0</v>
      </c>
      <c r="M19" s="28">
        <v>100</v>
      </c>
      <c r="N19" s="28">
        <v>70</v>
      </c>
      <c r="O19" s="28">
        <v>4</v>
      </c>
    </row>
    <row r="20" spans="1:15" s="44" customFormat="1">
      <c r="A20" s="42" t="s">
        <v>23</v>
      </c>
      <c r="B20" s="27">
        <v>2</v>
      </c>
      <c r="C20" s="27">
        <v>2</v>
      </c>
      <c r="D20" s="28">
        <v>100</v>
      </c>
      <c r="E20" s="65">
        <v>0</v>
      </c>
      <c r="F20" s="28">
        <v>0</v>
      </c>
      <c r="G20" s="65">
        <v>1</v>
      </c>
      <c r="H20" s="28">
        <v>50</v>
      </c>
      <c r="I20" s="65">
        <v>1</v>
      </c>
      <c r="J20" s="28">
        <v>50</v>
      </c>
      <c r="K20" s="65">
        <v>0</v>
      </c>
      <c r="L20" s="28">
        <v>0</v>
      </c>
      <c r="M20" s="28">
        <v>100</v>
      </c>
      <c r="N20" s="28">
        <v>50</v>
      </c>
      <c r="O20" s="36">
        <v>3.5</v>
      </c>
    </row>
    <row r="21" spans="1:15">
      <c r="A21" s="5" t="s">
        <v>24</v>
      </c>
      <c r="B21" s="27">
        <v>13</v>
      </c>
      <c r="C21" s="27">
        <v>13</v>
      </c>
      <c r="D21" s="38">
        <v>100</v>
      </c>
      <c r="E21" s="38">
        <v>1</v>
      </c>
      <c r="F21" s="38">
        <v>8</v>
      </c>
      <c r="G21" s="38">
        <v>2</v>
      </c>
      <c r="H21" s="38">
        <v>15</v>
      </c>
      <c r="I21" s="38">
        <v>10</v>
      </c>
      <c r="J21" s="38">
        <v>77</v>
      </c>
      <c r="K21" s="38">
        <v>0</v>
      </c>
      <c r="L21" s="38">
        <v>0</v>
      </c>
      <c r="M21" s="38">
        <v>100</v>
      </c>
      <c r="N21" s="38">
        <v>23</v>
      </c>
      <c r="O21" s="38">
        <v>3.31</v>
      </c>
    </row>
    <row r="22" spans="1:15">
      <c r="A22" s="5" t="s">
        <v>25</v>
      </c>
      <c r="B22" s="17">
        <v>3</v>
      </c>
      <c r="C22" s="17">
        <v>3</v>
      </c>
      <c r="D22" s="125">
        <v>100</v>
      </c>
      <c r="E22" s="85">
        <v>0</v>
      </c>
      <c r="F22" s="125">
        <v>0</v>
      </c>
      <c r="G22" s="85">
        <v>0</v>
      </c>
      <c r="H22" s="125">
        <v>0</v>
      </c>
      <c r="I22" s="85">
        <v>3</v>
      </c>
      <c r="J22" s="125">
        <v>100</v>
      </c>
      <c r="K22" s="85">
        <v>0</v>
      </c>
      <c r="L22" s="125">
        <v>0</v>
      </c>
      <c r="M22" s="125">
        <v>100</v>
      </c>
      <c r="N22" s="125">
        <v>0</v>
      </c>
      <c r="O22" s="125">
        <v>3</v>
      </c>
    </row>
    <row r="23" spans="1:15">
      <c r="A23" s="5" t="s">
        <v>26</v>
      </c>
      <c r="B23" s="17">
        <v>5</v>
      </c>
      <c r="C23" s="17">
        <v>5</v>
      </c>
      <c r="D23" s="14">
        <v>100</v>
      </c>
      <c r="E23" s="91">
        <v>0</v>
      </c>
      <c r="F23" s="14">
        <v>0</v>
      </c>
      <c r="G23" s="91">
        <v>1</v>
      </c>
      <c r="H23" s="14">
        <v>20</v>
      </c>
      <c r="I23" s="91">
        <v>2</v>
      </c>
      <c r="J23" s="14">
        <v>40</v>
      </c>
      <c r="K23" s="91">
        <v>2</v>
      </c>
      <c r="L23" s="14">
        <v>40</v>
      </c>
      <c r="M23" s="14">
        <v>60</v>
      </c>
      <c r="N23" s="14">
        <v>20</v>
      </c>
      <c r="O23" s="14">
        <v>2.8</v>
      </c>
    </row>
    <row r="24" spans="1:15">
      <c r="A24" s="42" t="s">
        <v>157</v>
      </c>
      <c r="B24" s="23">
        <f>SUM(B4:B23)</f>
        <v>298</v>
      </c>
      <c r="C24" s="23">
        <v>270</v>
      </c>
      <c r="D24" s="23">
        <v>90.6</v>
      </c>
      <c r="E24" s="87">
        <v>16</v>
      </c>
      <c r="F24" s="23">
        <v>5.9</v>
      </c>
      <c r="G24" s="87">
        <v>94</v>
      </c>
      <c r="H24" s="23">
        <v>34.799999999999997</v>
      </c>
      <c r="I24" s="87">
        <v>144</v>
      </c>
      <c r="J24" s="23">
        <v>53.3</v>
      </c>
      <c r="K24" s="87">
        <v>17</v>
      </c>
      <c r="L24" s="23">
        <v>6.3</v>
      </c>
      <c r="M24" s="23">
        <v>93.7</v>
      </c>
      <c r="N24" s="23">
        <v>40.700000000000003</v>
      </c>
      <c r="O24" s="23">
        <v>3.4</v>
      </c>
    </row>
  </sheetData>
  <mergeCells count="9">
    <mergeCell ref="B1:L1"/>
    <mergeCell ref="M2:M3"/>
    <mergeCell ref="N2:N3"/>
    <mergeCell ref="O2:O3"/>
    <mergeCell ref="C2:D2"/>
    <mergeCell ref="E2:F2"/>
    <mergeCell ref="G2:H2"/>
    <mergeCell ref="I2:J2"/>
    <mergeCell ref="K2:L2"/>
  </mergeCells>
  <pageMargins left="0.39370078740157483" right="0.39370078740157483" top="0.39370078740157483" bottom="0.39370078740157483" header="0.39370078740157483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 6</vt:lpstr>
      <vt:lpstr>мат7</vt:lpstr>
      <vt:lpstr>р.я 6</vt:lpstr>
      <vt:lpstr>р.я 7</vt:lpstr>
      <vt:lpstr>хим8</vt:lpstr>
      <vt:lpstr>физика8</vt:lpstr>
      <vt:lpstr>матем8</vt:lpstr>
      <vt:lpstr>физика9</vt:lpstr>
      <vt:lpstr>химия9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2017-11-09T13:59:57Z</cp:lastPrinted>
  <dcterms:created xsi:type="dcterms:W3CDTF">2016-10-17T05:18:48Z</dcterms:created>
  <dcterms:modified xsi:type="dcterms:W3CDTF">2021-07-17T06:24:42Z</dcterms:modified>
</cp:coreProperties>
</file>