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026\"/>
    </mc:Choice>
  </mc:AlternateContent>
  <bookViews>
    <workbookView xWindow="360" yWindow="15" windowWidth="20640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466" i="1" l="1"/>
  <c r="I466" i="1"/>
  <c r="H466" i="1"/>
  <c r="G466" i="1"/>
  <c r="J438" i="1"/>
  <c r="I438" i="1"/>
  <c r="H438" i="1"/>
  <c r="G438" i="1"/>
  <c r="J397" i="1"/>
  <c r="I397" i="1"/>
  <c r="H397" i="1"/>
  <c r="G397" i="1"/>
  <c r="F390" i="1"/>
  <c r="J385" i="1"/>
  <c r="I385" i="1"/>
  <c r="H385" i="1"/>
  <c r="G385" i="1"/>
  <c r="F385" i="1"/>
  <c r="J383" i="1"/>
  <c r="I383" i="1"/>
  <c r="H383" i="1"/>
  <c r="G383" i="1"/>
  <c r="J355" i="1" l="1"/>
  <c r="I355" i="1"/>
  <c r="H355" i="1"/>
  <c r="G355" i="1"/>
  <c r="G343" i="1"/>
  <c r="J341" i="1"/>
  <c r="I341" i="1"/>
  <c r="H341" i="1"/>
  <c r="G341" i="1"/>
  <c r="F341" i="1"/>
  <c r="F312" i="1"/>
  <c r="J313" i="1"/>
  <c r="I313" i="1"/>
  <c r="H313" i="1"/>
  <c r="G313" i="1"/>
  <c r="F313" i="1"/>
  <c r="J299" i="1"/>
  <c r="I299" i="1"/>
  <c r="H299" i="1"/>
  <c r="G299" i="1"/>
  <c r="F299" i="1"/>
  <c r="L298" i="1"/>
  <c r="J271" i="1"/>
  <c r="I271" i="1"/>
  <c r="H271" i="1"/>
  <c r="G271" i="1"/>
  <c r="F271" i="1"/>
  <c r="I215" i="1"/>
  <c r="J215" i="1"/>
  <c r="H215" i="1"/>
  <c r="G215" i="1"/>
  <c r="F215" i="1"/>
  <c r="J173" i="1"/>
  <c r="I173" i="1"/>
  <c r="H173" i="1"/>
  <c r="G173" i="1"/>
  <c r="J145" i="1"/>
  <c r="I145" i="1"/>
  <c r="H145" i="1"/>
  <c r="G145" i="1"/>
  <c r="J62" i="1"/>
  <c r="I62" i="1"/>
  <c r="H62" i="1"/>
  <c r="G62" i="1"/>
  <c r="F62" i="1"/>
  <c r="J48" i="1"/>
  <c r="I48" i="1"/>
  <c r="H48" i="1"/>
  <c r="G48" i="1"/>
  <c r="F48" i="1"/>
  <c r="J20" i="1" l="1"/>
  <c r="I20" i="1"/>
  <c r="H20" i="1"/>
  <c r="G20" i="1"/>
  <c r="J6" i="1"/>
  <c r="I6" i="1"/>
  <c r="H6" i="1"/>
  <c r="G6" i="1"/>
  <c r="J468" i="1" l="1"/>
  <c r="I468" i="1"/>
  <c r="H468" i="1"/>
  <c r="G468" i="1"/>
  <c r="F468" i="1"/>
  <c r="G445" i="1"/>
  <c r="H445" i="1"/>
  <c r="I445" i="1"/>
  <c r="J445" i="1"/>
  <c r="F445" i="1"/>
  <c r="J431" i="1"/>
  <c r="G403" i="1"/>
  <c r="H403" i="1"/>
  <c r="I403" i="1"/>
  <c r="J403" i="1"/>
  <c r="F403" i="1"/>
  <c r="J343" i="1"/>
  <c r="I343" i="1"/>
  <c r="H343" i="1"/>
  <c r="F343" i="1"/>
  <c r="J301" i="1"/>
  <c r="I301" i="1"/>
  <c r="H301" i="1"/>
  <c r="G301" i="1"/>
  <c r="F301" i="1"/>
  <c r="J259" i="1"/>
  <c r="I259" i="1"/>
  <c r="H259" i="1"/>
  <c r="G259" i="1"/>
  <c r="F259" i="1"/>
  <c r="J217" i="1"/>
  <c r="I217" i="1"/>
  <c r="H217" i="1"/>
  <c r="G217" i="1"/>
  <c r="F217" i="1"/>
  <c r="J175" i="1"/>
  <c r="I175" i="1"/>
  <c r="H175" i="1"/>
  <c r="G175" i="1"/>
  <c r="F175" i="1"/>
  <c r="J92" i="1"/>
  <c r="I92" i="1"/>
  <c r="H92" i="1"/>
  <c r="G92" i="1"/>
  <c r="F92" i="1"/>
  <c r="A56" i="1"/>
  <c r="J50" i="1"/>
  <c r="I50" i="1"/>
  <c r="H50" i="1"/>
  <c r="G50" i="1"/>
  <c r="F50" i="1"/>
  <c r="J8" i="1" l="1"/>
  <c r="I8" i="1"/>
  <c r="H8" i="1"/>
  <c r="G8" i="1"/>
  <c r="G13" i="1" l="1"/>
  <c r="J593" i="1" l="1"/>
  <c r="I593" i="1"/>
  <c r="H593" i="1"/>
  <c r="G593" i="1"/>
  <c r="F593" i="1"/>
  <c r="G487" i="1" l="1"/>
  <c r="L549" i="1" l="1"/>
  <c r="L507" i="1"/>
  <c r="L465" i="1"/>
  <c r="L423" i="1"/>
  <c r="L382" i="1"/>
  <c r="L340" i="1"/>
  <c r="L256" i="1"/>
  <c r="L214" i="1"/>
  <c r="L172" i="1"/>
  <c r="L131" i="1"/>
  <c r="L89" i="1"/>
  <c r="L47" i="1"/>
  <c r="L601" i="1" l="1"/>
  <c r="H101" i="1"/>
  <c r="B600" i="1"/>
  <c r="A600" i="1"/>
  <c r="J599" i="1"/>
  <c r="I599" i="1"/>
  <c r="H599" i="1"/>
  <c r="G599" i="1"/>
  <c r="F599" i="1"/>
  <c r="B584" i="1"/>
  <c r="A584" i="1"/>
  <c r="J583" i="1"/>
  <c r="I583" i="1"/>
  <c r="H583" i="1"/>
  <c r="G583" i="1"/>
  <c r="F583" i="1"/>
  <c r="B577" i="1"/>
  <c r="A577" i="1"/>
  <c r="J576" i="1"/>
  <c r="I576" i="1"/>
  <c r="H576" i="1"/>
  <c r="G576" i="1"/>
  <c r="F576" i="1"/>
  <c r="B572" i="1"/>
  <c r="A572" i="1"/>
  <c r="J571" i="1"/>
  <c r="I571" i="1"/>
  <c r="H571" i="1"/>
  <c r="G571" i="1"/>
  <c r="F571" i="1"/>
  <c r="B562" i="1"/>
  <c r="A562" i="1"/>
  <c r="J561" i="1"/>
  <c r="I561" i="1"/>
  <c r="H561" i="1"/>
  <c r="G561" i="1"/>
  <c r="F561" i="1"/>
  <c r="B558" i="1"/>
  <c r="A558" i="1"/>
  <c r="L557" i="1"/>
  <c r="J557" i="1"/>
  <c r="I557" i="1"/>
  <c r="H557" i="1"/>
  <c r="G557" i="1"/>
  <c r="F557" i="1"/>
  <c r="B549" i="1"/>
  <c r="A549" i="1"/>
  <c r="J548" i="1"/>
  <c r="I548" i="1"/>
  <c r="H548" i="1"/>
  <c r="G548" i="1"/>
  <c r="F548" i="1"/>
  <c r="B542" i="1"/>
  <c r="A542" i="1"/>
  <c r="J541" i="1"/>
  <c r="I541" i="1"/>
  <c r="H541" i="1"/>
  <c r="G541" i="1"/>
  <c r="F541" i="1"/>
  <c r="B535" i="1"/>
  <c r="A535" i="1"/>
  <c r="J534" i="1"/>
  <c r="I534" i="1"/>
  <c r="H534" i="1"/>
  <c r="G534" i="1"/>
  <c r="F534" i="1"/>
  <c r="B530" i="1"/>
  <c r="A530" i="1"/>
  <c r="J529" i="1"/>
  <c r="I529" i="1"/>
  <c r="H529" i="1"/>
  <c r="G529" i="1"/>
  <c r="F529" i="1"/>
  <c r="B520" i="1"/>
  <c r="A520" i="1"/>
  <c r="J519" i="1"/>
  <c r="I519" i="1"/>
  <c r="H519" i="1"/>
  <c r="G519" i="1"/>
  <c r="F519" i="1"/>
  <c r="B516" i="1"/>
  <c r="A516" i="1"/>
  <c r="J515" i="1"/>
  <c r="I515" i="1"/>
  <c r="H515" i="1"/>
  <c r="G515" i="1"/>
  <c r="F515" i="1"/>
  <c r="B507" i="1"/>
  <c r="A507" i="1"/>
  <c r="J506" i="1"/>
  <c r="I506" i="1"/>
  <c r="H506" i="1"/>
  <c r="G506" i="1"/>
  <c r="F506" i="1"/>
  <c r="B500" i="1"/>
  <c r="A500" i="1"/>
  <c r="J499" i="1"/>
  <c r="I499" i="1"/>
  <c r="H499" i="1"/>
  <c r="G499" i="1"/>
  <c r="F499" i="1"/>
  <c r="B493" i="1"/>
  <c r="A493" i="1"/>
  <c r="J492" i="1"/>
  <c r="I492" i="1"/>
  <c r="H492" i="1"/>
  <c r="G492" i="1"/>
  <c r="F492" i="1"/>
  <c r="B488" i="1"/>
  <c r="A488" i="1"/>
  <c r="J487" i="1"/>
  <c r="I487" i="1"/>
  <c r="H487" i="1"/>
  <c r="F487" i="1"/>
  <c r="B478" i="1"/>
  <c r="A478" i="1"/>
  <c r="J477" i="1"/>
  <c r="I477" i="1"/>
  <c r="H477" i="1"/>
  <c r="G477" i="1"/>
  <c r="F477" i="1"/>
  <c r="B474" i="1"/>
  <c r="A474" i="1"/>
  <c r="J473" i="1"/>
  <c r="I473" i="1"/>
  <c r="H473" i="1"/>
  <c r="G473" i="1"/>
  <c r="F473" i="1"/>
  <c r="B465" i="1"/>
  <c r="A465" i="1"/>
  <c r="J464" i="1"/>
  <c r="I464" i="1"/>
  <c r="H464" i="1"/>
  <c r="G464" i="1"/>
  <c r="F464" i="1"/>
  <c r="B458" i="1"/>
  <c r="A458" i="1"/>
  <c r="J457" i="1"/>
  <c r="I457" i="1"/>
  <c r="H457" i="1"/>
  <c r="G457" i="1"/>
  <c r="F457" i="1"/>
  <c r="B451" i="1"/>
  <c r="A451" i="1"/>
  <c r="J450" i="1"/>
  <c r="I450" i="1"/>
  <c r="H450" i="1"/>
  <c r="G450" i="1"/>
  <c r="F450" i="1"/>
  <c r="B446" i="1"/>
  <c r="A446" i="1"/>
  <c r="B436" i="1"/>
  <c r="A436" i="1"/>
  <c r="J435" i="1"/>
  <c r="I435" i="1"/>
  <c r="H435" i="1"/>
  <c r="G435" i="1"/>
  <c r="F435" i="1"/>
  <c r="B432" i="1"/>
  <c r="A432" i="1"/>
  <c r="I431" i="1"/>
  <c r="H431" i="1"/>
  <c r="G431" i="1"/>
  <c r="F431" i="1"/>
  <c r="B423" i="1"/>
  <c r="A423" i="1"/>
  <c r="J422" i="1"/>
  <c r="I422" i="1"/>
  <c r="H422" i="1"/>
  <c r="G422" i="1"/>
  <c r="F422" i="1"/>
  <c r="B416" i="1"/>
  <c r="A416" i="1"/>
  <c r="J415" i="1"/>
  <c r="I415" i="1"/>
  <c r="H415" i="1"/>
  <c r="G415" i="1"/>
  <c r="F415" i="1"/>
  <c r="B409" i="1"/>
  <c r="A409" i="1"/>
  <c r="J408" i="1"/>
  <c r="I408" i="1"/>
  <c r="H408" i="1"/>
  <c r="G408" i="1"/>
  <c r="F408" i="1"/>
  <c r="B404" i="1"/>
  <c r="A404" i="1"/>
  <c r="B395" i="1"/>
  <c r="A395" i="1"/>
  <c r="J394" i="1"/>
  <c r="I394" i="1"/>
  <c r="H394" i="1"/>
  <c r="G394" i="1"/>
  <c r="F394" i="1"/>
  <c r="B391" i="1"/>
  <c r="A391" i="1"/>
  <c r="J390" i="1"/>
  <c r="I390" i="1"/>
  <c r="H390" i="1"/>
  <c r="G390" i="1"/>
  <c r="B382" i="1"/>
  <c r="A382" i="1"/>
  <c r="J381" i="1"/>
  <c r="I381" i="1"/>
  <c r="H381" i="1"/>
  <c r="G381" i="1"/>
  <c r="F381" i="1"/>
  <c r="B375" i="1"/>
  <c r="A375" i="1"/>
  <c r="J374" i="1"/>
  <c r="I374" i="1"/>
  <c r="H374" i="1"/>
  <c r="G374" i="1"/>
  <c r="F374" i="1"/>
  <c r="B368" i="1"/>
  <c r="A368" i="1"/>
  <c r="J367" i="1"/>
  <c r="I367" i="1"/>
  <c r="H367" i="1"/>
  <c r="G367" i="1"/>
  <c r="F367" i="1"/>
  <c r="B363" i="1"/>
  <c r="A363" i="1"/>
  <c r="J362" i="1"/>
  <c r="I362" i="1"/>
  <c r="H362" i="1"/>
  <c r="G362" i="1"/>
  <c r="F362" i="1"/>
  <c r="B353" i="1"/>
  <c r="A353" i="1"/>
  <c r="J352" i="1"/>
  <c r="I352" i="1"/>
  <c r="H352" i="1"/>
  <c r="G352" i="1"/>
  <c r="F352" i="1"/>
  <c r="B349" i="1"/>
  <c r="A349" i="1"/>
  <c r="J348" i="1"/>
  <c r="I348" i="1"/>
  <c r="H348" i="1"/>
  <c r="G348" i="1"/>
  <c r="F348" i="1"/>
  <c r="B340" i="1"/>
  <c r="A340" i="1"/>
  <c r="J339" i="1"/>
  <c r="I339" i="1"/>
  <c r="H339" i="1"/>
  <c r="G339" i="1"/>
  <c r="F339" i="1"/>
  <c r="B333" i="1"/>
  <c r="A333" i="1"/>
  <c r="J332" i="1"/>
  <c r="I332" i="1"/>
  <c r="H332" i="1"/>
  <c r="G332" i="1"/>
  <c r="F332" i="1"/>
  <c r="B326" i="1"/>
  <c r="A326" i="1"/>
  <c r="J325" i="1"/>
  <c r="I325" i="1"/>
  <c r="H325" i="1"/>
  <c r="G325" i="1"/>
  <c r="F325" i="1"/>
  <c r="B321" i="1"/>
  <c r="A321" i="1"/>
  <c r="J320" i="1"/>
  <c r="I320" i="1"/>
  <c r="H320" i="1"/>
  <c r="G320" i="1"/>
  <c r="F320" i="1"/>
  <c r="B311" i="1"/>
  <c r="A311" i="1"/>
  <c r="J310" i="1"/>
  <c r="I310" i="1"/>
  <c r="H310" i="1"/>
  <c r="G310" i="1"/>
  <c r="F310" i="1"/>
  <c r="A307" i="1"/>
  <c r="J306" i="1"/>
  <c r="I306" i="1"/>
  <c r="H306" i="1"/>
  <c r="G306" i="1"/>
  <c r="F306" i="1"/>
  <c r="B298" i="1"/>
  <c r="A298" i="1"/>
  <c r="J297" i="1"/>
  <c r="I297" i="1"/>
  <c r="H297" i="1"/>
  <c r="G297" i="1"/>
  <c r="F297" i="1"/>
  <c r="B291" i="1"/>
  <c r="J290" i="1"/>
  <c r="I290" i="1"/>
  <c r="H290" i="1"/>
  <c r="G290" i="1"/>
  <c r="F290" i="1"/>
  <c r="B284" i="1"/>
  <c r="A284" i="1"/>
  <c r="J283" i="1"/>
  <c r="I283" i="1"/>
  <c r="H283" i="1"/>
  <c r="G283" i="1"/>
  <c r="F283" i="1"/>
  <c r="B279" i="1"/>
  <c r="A279" i="1"/>
  <c r="J278" i="1"/>
  <c r="I278" i="1"/>
  <c r="H278" i="1"/>
  <c r="G278" i="1"/>
  <c r="F278" i="1"/>
  <c r="B269" i="1"/>
  <c r="A269" i="1"/>
  <c r="J268" i="1"/>
  <c r="I268" i="1"/>
  <c r="H268" i="1"/>
  <c r="G268" i="1"/>
  <c r="F268" i="1"/>
  <c r="B265" i="1"/>
  <c r="A265" i="1"/>
  <c r="J264" i="1"/>
  <c r="I264" i="1"/>
  <c r="H264" i="1"/>
  <c r="G264" i="1"/>
  <c r="F264" i="1"/>
  <c r="B256" i="1"/>
  <c r="A256" i="1"/>
  <c r="J255" i="1"/>
  <c r="I255" i="1"/>
  <c r="H255" i="1"/>
  <c r="G255" i="1"/>
  <c r="F255" i="1"/>
  <c r="B249" i="1"/>
  <c r="A249" i="1"/>
  <c r="J248" i="1"/>
  <c r="I248" i="1"/>
  <c r="H248" i="1"/>
  <c r="G248" i="1"/>
  <c r="F248" i="1"/>
  <c r="B242" i="1"/>
  <c r="A242" i="1"/>
  <c r="J241" i="1"/>
  <c r="I241" i="1"/>
  <c r="H241" i="1"/>
  <c r="G241" i="1"/>
  <c r="F241" i="1"/>
  <c r="B237" i="1"/>
  <c r="A237" i="1"/>
  <c r="J236" i="1"/>
  <c r="I236" i="1"/>
  <c r="H236" i="1"/>
  <c r="G236" i="1"/>
  <c r="F236" i="1"/>
  <c r="B227" i="1"/>
  <c r="A227" i="1"/>
  <c r="J226" i="1"/>
  <c r="I226" i="1"/>
  <c r="H226" i="1"/>
  <c r="G226" i="1"/>
  <c r="F226" i="1"/>
  <c r="B223" i="1"/>
  <c r="A223" i="1"/>
  <c r="J222" i="1"/>
  <c r="I222" i="1"/>
  <c r="H222" i="1"/>
  <c r="G222" i="1"/>
  <c r="F222" i="1"/>
  <c r="B214" i="1"/>
  <c r="A214" i="1"/>
  <c r="J213" i="1"/>
  <c r="I213" i="1"/>
  <c r="H213" i="1"/>
  <c r="G213" i="1"/>
  <c r="F213" i="1"/>
  <c r="B207" i="1"/>
  <c r="A207" i="1"/>
  <c r="J206" i="1"/>
  <c r="I206" i="1"/>
  <c r="H206" i="1"/>
  <c r="G206" i="1"/>
  <c r="F206" i="1"/>
  <c r="B200" i="1"/>
  <c r="A200" i="1"/>
  <c r="J199" i="1"/>
  <c r="I199" i="1"/>
  <c r="H199" i="1"/>
  <c r="G199" i="1"/>
  <c r="F19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81" i="1"/>
  <c r="A181" i="1"/>
  <c r="J180" i="1"/>
  <c r="I180" i="1"/>
  <c r="H180" i="1"/>
  <c r="G180" i="1"/>
  <c r="F180" i="1"/>
  <c r="B172" i="1"/>
  <c r="A172" i="1"/>
  <c r="J171" i="1"/>
  <c r="I171" i="1"/>
  <c r="H171" i="1"/>
  <c r="G171" i="1"/>
  <c r="F171" i="1"/>
  <c r="B165" i="1"/>
  <c r="A165" i="1"/>
  <c r="J164" i="1"/>
  <c r="I164" i="1"/>
  <c r="H164" i="1"/>
  <c r="G164" i="1"/>
  <c r="F164" i="1"/>
  <c r="B158" i="1"/>
  <c r="A158" i="1"/>
  <c r="J157" i="1"/>
  <c r="I157" i="1"/>
  <c r="H157" i="1"/>
  <c r="G157" i="1"/>
  <c r="F157" i="1"/>
  <c r="B153" i="1"/>
  <c r="A153" i="1"/>
  <c r="J152" i="1"/>
  <c r="I152" i="1"/>
  <c r="H152" i="1"/>
  <c r="G152" i="1"/>
  <c r="F152" i="1"/>
  <c r="B143" i="1"/>
  <c r="A143" i="1"/>
  <c r="J142" i="1"/>
  <c r="I142" i="1"/>
  <c r="H142" i="1"/>
  <c r="G142" i="1"/>
  <c r="F142" i="1"/>
  <c r="B139" i="1"/>
  <c r="A139" i="1"/>
  <c r="J138" i="1"/>
  <c r="I138" i="1"/>
  <c r="H138" i="1"/>
  <c r="G138" i="1"/>
  <c r="F138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J13" i="1"/>
  <c r="I13" i="1"/>
  <c r="H13" i="1"/>
  <c r="F13" i="1"/>
  <c r="G298" i="1" l="1"/>
  <c r="I600" i="1"/>
  <c r="J465" i="1"/>
  <c r="J256" i="1"/>
  <c r="H298" i="1"/>
  <c r="I423" i="1"/>
  <c r="I298" i="1"/>
  <c r="H382" i="1"/>
  <c r="G600" i="1"/>
  <c r="H214" i="1"/>
  <c r="H549" i="1"/>
  <c r="F600" i="1"/>
  <c r="F298" i="1"/>
  <c r="J298" i="1"/>
  <c r="H600" i="1"/>
  <c r="J600" i="1"/>
  <c r="I549" i="1"/>
  <c r="G549" i="1"/>
  <c r="J549" i="1"/>
  <c r="F549" i="1"/>
  <c r="G507" i="1"/>
  <c r="H507" i="1"/>
  <c r="I507" i="1"/>
  <c r="J507" i="1"/>
  <c r="F507" i="1"/>
  <c r="I465" i="1"/>
  <c r="G465" i="1"/>
  <c r="H465" i="1"/>
  <c r="F465" i="1"/>
  <c r="G423" i="1"/>
  <c r="H423" i="1"/>
  <c r="J423" i="1"/>
  <c r="F423" i="1"/>
  <c r="I382" i="1"/>
  <c r="G382" i="1"/>
  <c r="J382" i="1"/>
  <c r="F382" i="1"/>
  <c r="G340" i="1"/>
  <c r="H340" i="1"/>
  <c r="I340" i="1"/>
  <c r="J340" i="1"/>
  <c r="F340" i="1"/>
  <c r="H256" i="1"/>
  <c r="I256" i="1"/>
  <c r="G256" i="1"/>
  <c r="F256" i="1"/>
  <c r="I214" i="1"/>
  <c r="G214" i="1"/>
  <c r="J214" i="1"/>
  <c r="F214" i="1"/>
  <c r="G172" i="1"/>
  <c r="H172" i="1"/>
  <c r="I172" i="1"/>
  <c r="J172" i="1"/>
  <c r="F172" i="1"/>
  <c r="I131" i="1"/>
  <c r="G131" i="1"/>
  <c r="H131" i="1"/>
  <c r="J131" i="1"/>
  <c r="F131" i="1"/>
  <c r="H89" i="1"/>
  <c r="I89" i="1"/>
  <c r="G89" i="1"/>
  <c r="J89" i="1"/>
  <c r="F89" i="1"/>
  <c r="H47" i="1"/>
  <c r="I47" i="1"/>
  <c r="G47" i="1"/>
  <c r="J47" i="1"/>
  <c r="F47" i="1"/>
  <c r="I601" i="1" l="1"/>
  <c r="H601" i="1"/>
  <c r="G601" i="1"/>
  <c r="J601" i="1"/>
  <c r="F601" i="1"/>
  <c r="L39" i="1"/>
  <c r="L59" i="1"/>
  <c r="L290" i="1"/>
  <c r="L206" i="1"/>
  <c r="L506" i="1"/>
  <c r="L268" i="1"/>
  <c r="L435" i="1"/>
  <c r="L519" i="1"/>
  <c r="L297" i="1"/>
  <c r="L226" i="1"/>
  <c r="L415" i="1"/>
  <c r="L541" i="1"/>
  <c r="L394" i="1"/>
  <c r="L599" i="1"/>
  <c r="L17" i="1"/>
  <c r="L101" i="1"/>
  <c r="L576" i="1"/>
  <c r="L571" i="1"/>
  <c r="L548" i="1"/>
  <c r="L255" i="1"/>
  <c r="L477" i="1"/>
  <c r="L184" i="1"/>
  <c r="L422" i="1"/>
  <c r="L381" i="1"/>
  <c r="L310" i="1"/>
  <c r="L171" i="1"/>
  <c r="L130" i="1"/>
  <c r="L600" i="1"/>
  <c r="L561" i="1"/>
  <c r="L81" i="1"/>
  <c r="L213" i="1"/>
  <c r="L499" i="1"/>
  <c r="L332" i="1"/>
  <c r="L142" i="1"/>
  <c r="L457" i="1"/>
  <c r="L464" i="1"/>
  <c r="L339" i="1"/>
  <c r="L248" i="1"/>
  <c r="L46" i="1"/>
  <c r="L88" i="1"/>
  <c r="L123" i="1"/>
  <c r="L352" i="1"/>
  <c r="L583" i="1"/>
  <c r="L374" i="1"/>
  <c r="L164" i="1"/>
</calcChain>
</file>

<file path=xl/sharedStrings.xml><?xml version="1.0" encoding="utf-8"?>
<sst xmlns="http://schemas.openxmlformats.org/spreadsheetml/2006/main" count="660" uniqueCount="139">
  <si>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</si>
  <si>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</si>
  <si>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</si>
  <si>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</si>
  <si>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</si>
  <si>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</si>
  <si>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</si>
  <si>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</si>
  <si>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</si>
  <si>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</si>
  <si>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</si>
  <si>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</si>
  <si>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</si>
  <si>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</si>
  <si>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</si>
  <si>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</si>
  <si>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</si>
  <si>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</si>
  <si>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</si>
  <si>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</si>
  <si>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</si>
  <si>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</si>
  <si>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</si>
  <si>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</si>
  <si>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</si>
  <si>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</si>
  <si>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</si>
  <si>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</si>
  <si>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</si>
  <si>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</si>
  <si>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</si>
  <si>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</si>
  <si>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</si>
  <si>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</si>
  <si>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</si>
  <si>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</si>
  <si>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</si>
  <si>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</si>
  <si>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</si>
  <si>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</si>
  <si>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</si>
  <si>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</si>
  <si>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</si>
  <si>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</si>
  <si>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</si>
  <si>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</t>
  </si>
  <si>
    <t>Борщ с капустой и картофелем на мкб со сметаной</t>
  </si>
  <si>
    <t>Хлеб ржан-пшеничный</t>
  </si>
  <si>
    <t>Компот из сухофруктов</t>
  </si>
  <si>
    <t>Чай с сахаром и лимоном</t>
  </si>
  <si>
    <t>Сыр</t>
  </si>
  <si>
    <t>Щи из свежей капусты с картофелем на мкб со сметаной</t>
  </si>
  <si>
    <t>Чай с сахаром и яблоками</t>
  </si>
  <si>
    <t>Рассольник Ленинградский на мкб со сметаной</t>
  </si>
  <si>
    <t>Кисель</t>
  </si>
  <si>
    <t>Компот из свежих плодов</t>
  </si>
  <si>
    <t>Плов из говядины</t>
  </si>
  <si>
    <t>Винегрет овощной</t>
  </si>
  <si>
    <t>Директор</t>
  </si>
  <si>
    <t>Согласовано:</t>
  </si>
  <si>
    <t>МБОУ "Рыбно-Слободская Гимназия№1"</t>
  </si>
  <si>
    <t>Хлеб пшеничный ,хлеб ржан-пшеничный</t>
  </si>
  <si>
    <t>завтрак</t>
  </si>
  <si>
    <t>обед</t>
  </si>
  <si>
    <t xml:space="preserve">Хлеб пшеничный </t>
  </si>
  <si>
    <t>Чай с сахаром и  лимоном</t>
  </si>
  <si>
    <t>сладкое</t>
  </si>
  <si>
    <t>3 блюдо</t>
  </si>
  <si>
    <t>фрукт</t>
  </si>
  <si>
    <t>выпечка</t>
  </si>
  <si>
    <t xml:space="preserve">Чай с сахаром </t>
  </si>
  <si>
    <t>3 Блюдо</t>
  </si>
  <si>
    <t>чай с сахаром и лимоном</t>
  </si>
  <si>
    <t>хлеб пшеничный/ржан-пшеничный</t>
  </si>
  <si>
    <t>чай с сахаром и яблоками</t>
  </si>
  <si>
    <t xml:space="preserve">Суп с макаронными издельями с курицей со сметаной     </t>
  </si>
  <si>
    <t xml:space="preserve"> Компот из сухофруктов</t>
  </si>
  <si>
    <t>кондитерка</t>
  </si>
  <si>
    <t>Кондитерское изделие</t>
  </si>
  <si>
    <t xml:space="preserve">кисель </t>
  </si>
  <si>
    <t xml:space="preserve">1 блюдо </t>
  </si>
  <si>
    <t xml:space="preserve">2 блюдо </t>
  </si>
  <si>
    <t>кисель</t>
  </si>
  <si>
    <t>Жаркое по-домашнему (из говядины)</t>
  </si>
  <si>
    <t>Мугинов И.И.</t>
  </si>
  <si>
    <t>Рис отварной/Фрикадельки в соусе</t>
  </si>
  <si>
    <t>304/280</t>
  </si>
  <si>
    <t>Салат из белокачаной капусты</t>
  </si>
  <si>
    <t>Каша гречневая рассыпчатая/Котлета домашняя мясная с соусом</t>
  </si>
  <si>
    <t>302/268</t>
  </si>
  <si>
    <t>Картофельное пюре /Кнели куриные  с соусом</t>
  </si>
  <si>
    <t>312/301</t>
  </si>
  <si>
    <t>плоды или ягоды свежие (яблоко)</t>
  </si>
  <si>
    <t>макаронные изделия отварные с маслом/фрикассе из куриных грудок</t>
  </si>
  <si>
    <t>203/ТТК 188</t>
  </si>
  <si>
    <t>хлеб пшеничный/ржано-пшеничный</t>
  </si>
  <si>
    <t>Рис отварной/Биточки рыбные (из минтая)с соусом</t>
  </si>
  <si>
    <t>304/234</t>
  </si>
  <si>
    <t>плов из куриных грудок с рисом</t>
  </si>
  <si>
    <t>Пельмени с бульоном</t>
  </si>
  <si>
    <t>Чай с сахаром и изюмом</t>
  </si>
  <si>
    <t>Каша вязкая молочная гречневая со сливочным маслом</t>
  </si>
  <si>
    <t xml:space="preserve">Сосиска в тесте </t>
  </si>
  <si>
    <t>Суп картофельный с бобовыми (гороховый) на мкб с гренками из пшеничного хлеба</t>
  </si>
  <si>
    <t>Макароны отварные со сливочным маслом/Тефтеи с соусом</t>
  </si>
  <si>
    <t>203/278</t>
  </si>
  <si>
    <t>Плоды или ягоды свежие (яблоко)</t>
  </si>
  <si>
    <t>Картофельное пюре/котлета из птицы (курицы), запеченная с соусом</t>
  </si>
  <si>
    <t>312/294</t>
  </si>
  <si>
    <t>Гречка с мясом и овощами</t>
  </si>
  <si>
    <t>Макаронные изделия отварные с маслом/Гуляш из говядины с соусом</t>
  </si>
  <si>
    <t>203/260</t>
  </si>
  <si>
    <t>Чай с сахаром и урюком</t>
  </si>
  <si>
    <t>Хлеб пшеничный ,хлеб ржано-пшеничный</t>
  </si>
  <si>
    <t>Каша вязкая молочная рисовая с маслом</t>
  </si>
  <si>
    <t>Ватрушка с творогом</t>
  </si>
  <si>
    <t>Картофель запеченый/Курица, тушеная в соусе с ововщами</t>
  </si>
  <si>
    <t>147/288</t>
  </si>
  <si>
    <t>Салат из моркови (до 1-го марта) салат из припущенной моркови ( после 1-го марта)</t>
  </si>
  <si>
    <t>Картофель тушенный/ котлета из птицы (курицы), запеченная с соусом</t>
  </si>
  <si>
    <t>142/294</t>
  </si>
  <si>
    <t>Суп с макаронными изделиями с курицей со сметаной</t>
  </si>
  <si>
    <t>Пюре гороховое/Мясо тушеное с овощами</t>
  </si>
  <si>
    <t>306/256</t>
  </si>
  <si>
    <t>Огурцы свежие (порционно)</t>
  </si>
  <si>
    <t xml:space="preserve">Макаронные изделия отварные с маслом/ Сосиска отварная с соусом </t>
  </si>
  <si>
    <t>203/243</t>
  </si>
  <si>
    <t>Суп карьтофельные с крупой (пшенный) с курицей и сметаной</t>
  </si>
  <si>
    <t xml:space="preserve">Картофельное пюре/ Кнели куриные с соусом </t>
  </si>
  <si>
    <t>Каша гречневая рассыпчатая/Фрикассе из куриных грудок</t>
  </si>
  <si>
    <t>302/ТТК188</t>
  </si>
  <si>
    <t>Салат из отваврной свеклы</t>
  </si>
  <si>
    <t>Плов из куриных грудок с рирсом</t>
  </si>
  <si>
    <t>Суп картофельный с клёцками с курицей и сметаной</t>
  </si>
  <si>
    <t>Рагу из овощей/Тефтели с соусом</t>
  </si>
  <si>
    <t>143/278</t>
  </si>
  <si>
    <t>Картофельное пюре/Тефтели"Рыбацкие" из минтая запеченные с соусом</t>
  </si>
  <si>
    <t>312/239</t>
  </si>
  <si>
    <t xml:space="preserve">Кондирское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</si>
</sst>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0"/>
      <color rgb="FFFF000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9" fillId="0" borderId="0"/>
    <xf numFmtId="0" fontId="21" fillId="0" borderId="0"/>
  </cellStyleXfs>
  <cellXfs count="236">
    <xf numFmtId="0" fontId="0" fillId="0" borderId="0" xfId="0"/>
    <xf numFmtId="0" fontId="10" fillId="0" borderId="0" xfId="0" applyFont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10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10" fillId="0" borderId="0" xfId="0" applyFont="1" applyAlignment="1">
      <alignment horizontal="right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3" fillId="0" borderId="2" xfId="0" applyFont="1" applyBorder="1" applyAlignment="1" applyProtection="1">
      <alignment horizontal="right"/>
      <protection locked="0"/>
    </xf>
    <xf numFmtId="0" fontId="13" fillId="0" borderId="6" xfId="0" applyFont="1" applyBorder="1" applyAlignment="1" applyProtection="1">
      <alignment horizontal="right"/>
      <protection locked="0"/>
    </xf>
    <xf numFmtId="0" fontId="10" fillId="0" borderId="2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0" fillId="0" borderId="16" xfId="0" applyBorder="1"/>
    <xf numFmtId="0" fontId="10" fillId="0" borderId="18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19" xfId="0" applyFont="1" applyBorder="1" applyAlignment="1">
      <alignment horizontal="center" vertical="top" wrapText="1"/>
    </xf>
    <xf numFmtId="0" fontId="10" fillId="0" borderId="21" xfId="0" applyFont="1" applyBorder="1" applyAlignment="1">
      <alignment horizontal="center"/>
    </xf>
    <xf numFmtId="0" fontId="10" fillId="0" borderId="11" xfId="0" applyFont="1" applyBorder="1"/>
    <xf numFmtId="0" fontId="10" fillId="0" borderId="12" xfId="0" applyFont="1" applyBorder="1"/>
    <xf numFmtId="0" fontId="10" fillId="4" borderId="22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4" borderId="3" xfId="0" applyFont="1" applyFill="1" applyBorder="1" applyAlignment="1">
      <alignment vertical="top" wrapText="1"/>
    </xf>
    <xf numFmtId="0" fontId="10" fillId="4" borderId="3" xfId="0" applyFont="1" applyFill="1" applyBorder="1" applyAlignment="1">
      <alignment horizontal="center" vertical="top" wrapText="1"/>
    </xf>
    <xf numFmtId="0" fontId="10" fillId="4" borderId="25" xfId="0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0" fillId="4" borderId="5" xfId="0" applyFont="1" applyFill="1" applyBorder="1" applyAlignment="1">
      <alignment vertical="top" wrapText="1"/>
    </xf>
    <xf numFmtId="0" fontId="10" fillId="4" borderId="5" xfId="0" applyFont="1" applyFill="1" applyBorder="1" applyAlignment="1">
      <alignment horizontal="center" vertical="top" wrapText="1"/>
    </xf>
    <xf numFmtId="0" fontId="10" fillId="4" borderId="26" xfId="0" applyFont="1" applyFill="1" applyBorder="1" applyAlignment="1">
      <alignment horizontal="center" vertical="top" wrapText="1"/>
    </xf>
    <xf numFmtId="0" fontId="10" fillId="0" borderId="12" xfId="0" applyFont="1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0" fillId="2" borderId="2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10" fillId="2" borderId="17" xfId="0" applyFont="1" applyFill="1" applyBorder="1" applyAlignment="1" applyProtection="1">
      <alignment horizontal="center" vertical="top" wrapText="1"/>
      <protection locked="0"/>
    </xf>
    <xf numFmtId="0" fontId="10" fillId="2" borderId="2" xfId="0" applyFont="1" applyFill="1" applyBorder="1" applyAlignment="1" applyProtection="1">
      <alignment vertical="top" wrapText="1"/>
      <protection locked="0"/>
    </xf>
    <xf numFmtId="0" fontId="10" fillId="2" borderId="2" xfId="0" applyFont="1" applyFill="1" applyBorder="1" applyAlignment="1" applyProtection="1">
      <alignment horizontal="center" vertical="top" wrapText="1"/>
      <protection locked="0"/>
    </xf>
    <xf numFmtId="0" fontId="10" fillId="2" borderId="19" xfId="0" applyFont="1" applyFill="1" applyBorder="1" applyAlignment="1" applyProtection="1">
      <alignment horizontal="center" vertical="top" wrapText="1"/>
      <protection locked="0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1" fontId="10" fillId="2" borderId="2" xfId="0" applyNumberFormat="1" applyFont="1" applyFill="1" applyBorder="1" applyAlignment="1" applyProtection="1">
      <alignment horizontal="center"/>
      <protection locked="0"/>
    </xf>
    <xf numFmtId="0" fontId="18" fillId="0" borderId="0" xfId="0" applyFont="1" applyAlignment="1">
      <alignment horizontal="center" vertical="top"/>
    </xf>
    <xf numFmtId="0" fontId="20" fillId="5" borderId="27" xfId="2" applyFont="1" applyFill="1" applyBorder="1" applyAlignment="1">
      <alignment vertical="center" wrapText="1"/>
    </xf>
    <xf numFmtId="0" fontId="20" fillId="5" borderId="27" xfId="2" applyFont="1" applyFill="1" applyBorder="1" applyAlignment="1">
      <alignment horizontal="center" vertical="center" wrapText="1"/>
    </xf>
    <xf numFmtId="0" fontId="0" fillId="6" borderId="4" xfId="0" applyFill="1" applyBorder="1" applyAlignment="1" applyProtection="1">
      <alignment wrapText="1"/>
      <protection locked="0"/>
    </xf>
    <xf numFmtId="0" fontId="0" fillId="6" borderId="27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0" fillId="2" borderId="27" xfId="0" applyFont="1" applyFill="1" applyBorder="1" applyAlignment="1" applyProtection="1">
      <alignment vertical="top" wrapText="1"/>
      <protection locked="0"/>
    </xf>
    <xf numFmtId="0" fontId="10" fillId="2" borderId="27" xfId="0" applyFont="1" applyFill="1" applyBorder="1" applyAlignment="1" applyProtection="1">
      <alignment horizontal="center" vertical="top" wrapText="1"/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27" xfId="0" applyNumberFormat="1" applyFill="1" applyBorder="1" applyProtection="1">
      <protection locked="0"/>
    </xf>
    <xf numFmtId="1" fontId="0" fillId="6" borderId="1" xfId="0" applyNumberFormat="1" applyFill="1" applyBorder="1" applyProtection="1">
      <protection locked="0"/>
    </xf>
    <xf numFmtId="0" fontId="0" fillId="0" borderId="27" xfId="0" applyBorder="1"/>
    <xf numFmtId="0" fontId="0" fillId="6" borderId="27" xfId="0" applyFill="1" applyBorder="1" applyProtection="1">
      <protection locked="0"/>
    </xf>
    <xf numFmtId="0" fontId="0" fillId="7" borderId="28" xfId="0" applyFill="1" applyBorder="1" applyAlignment="1" applyProtection="1">
      <protection locked="0"/>
    </xf>
    <xf numFmtId="0" fontId="0" fillId="7" borderId="29" xfId="0" applyFill="1" applyBorder="1" applyAlignment="1" applyProtection="1">
      <protection locked="0"/>
    </xf>
    <xf numFmtId="1" fontId="0" fillId="6" borderId="19" xfId="0" applyNumberFormat="1" applyFill="1" applyBorder="1" applyProtection="1">
      <protection locked="0"/>
    </xf>
    <xf numFmtId="1" fontId="0" fillId="6" borderId="30" xfId="0" applyNumberFormat="1" applyFill="1" applyBorder="1" applyProtection="1">
      <protection locked="0"/>
    </xf>
    <xf numFmtId="1" fontId="0" fillId="6" borderId="31" xfId="0" applyNumberFormat="1" applyFill="1" applyBorder="1" applyProtection="1">
      <protection locked="0"/>
    </xf>
    <xf numFmtId="0" fontId="0" fillId="6" borderId="6" xfId="0" applyFill="1" applyBorder="1" applyProtection="1">
      <protection locked="0"/>
    </xf>
    <xf numFmtId="1" fontId="0" fillId="6" borderId="4" xfId="0" applyNumberFormat="1" applyFill="1" applyBorder="1" applyProtection="1">
      <protection locked="0"/>
    </xf>
    <xf numFmtId="1" fontId="0" fillId="6" borderId="32" xfId="0" applyNumberFormat="1" applyFill="1" applyBorder="1" applyProtection="1">
      <protection locked="0"/>
    </xf>
    <xf numFmtId="0" fontId="0" fillId="7" borderId="0" xfId="0" applyFill="1" applyBorder="1" applyAlignment="1" applyProtection="1">
      <protection locked="0"/>
    </xf>
    <xf numFmtId="0" fontId="0" fillId="0" borderId="30" xfId="0" applyBorder="1"/>
    <xf numFmtId="0" fontId="0" fillId="6" borderId="30" xfId="0" applyFill="1" applyBorder="1" applyAlignment="1" applyProtection="1">
      <alignment wrapText="1"/>
      <protection locked="0"/>
    </xf>
    <xf numFmtId="0" fontId="0" fillId="6" borderId="3" xfId="0" applyFill="1" applyBorder="1" applyProtection="1">
      <protection locked="0"/>
    </xf>
    <xf numFmtId="0" fontId="0" fillId="6" borderId="3" xfId="0" applyFill="1" applyBorder="1" applyAlignment="1" applyProtection="1">
      <alignment wrapText="1"/>
      <protection locked="0"/>
    </xf>
    <xf numFmtId="1" fontId="0" fillId="6" borderId="3" xfId="0" applyNumberFormat="1" applyFill="1" applyBorder="1" applyProtection="1">
      <protection locked="0"/>
    </xf>
    <xf numFmtId="1" fontId="0" fillId="6" borderId="25" xfId="0" applyNumberFormat="1" applyFill="1" applyBorder="1" applyProtection="1">
      <protection locked="0"/>
    </xf>
    <xf numFmtId="1" fontId="10" fillId="0" borderId="2" xfId="0" applyNumberFormat="1" applyFont="1" applyBorder="1" applyAlignment="1">
      <alignment horizontal="center" vertical="top" wrapText="1"/>
    </xf>
    <xf numFmtId="0" fontId="0" fillId="6" borderId="4" xfId="0" applyFill="1" applyBorder="1" applyProtection="1">
      <protection locked="0"/>
    </xf>
    <xf numFmtId="1" fontId="0" fillId="6" borderId="33" xfId="0" applyNumberFormat="1" applyFill="1" applyBorder="1" applyProtection="1">
      <protection locked="0"/>
    </xf>
    <xf numFmtId="0" fontId="0" fillId="7" borderId="34" xfId="0" applyFill="1" applyBorder="1" applyAlignment="1" applyProtection="1">
      <protection locked="0"/>
    </xf>
    <xf numFmtId="0" fontId="0" fillId="6" borderId="35" xfId="0" applyFill="1" applyBorder="1" applyAlignment="1" applyProtection="1">
      <alignment wrapText="1"/>
      <protection locked="0"/>
    </xf>
    <xf numFmtId="1" fontId="0" fillId="6" borderId="36" xfId="0" applyNumberFormat="1" applyFill="1" applyBorder="1" applyProtection="1">
      <protection locked="0"/>
    </xf>
    <xf numFmtId="0" fontId="0" fillId="6" borderId="37" xfId="0" applyFill="1" applyBorder="1" applyAlignment="1" applyProtection="1">
      <alignment wrapText="1"/>
      <protection locked="0"/>
    </xf>
    <xf numFmtId="1" fontId="0" fillId="6" borderId="37" xfId="0" applyNumberFormat="1" applyFill="1" applyBorder="1" applyProtection="1">
      <protection locked="0"/>
    </xf>
    <xf numFmtId="1" fontId="0" fillId="6" borderId="38" xfId="0" applyNumberFormat="1" applyFill="1" applyBorder="1" applyProtection="1">
      <protection locked="0"/>
    </xf>
    <xf numFmtId="1" fontId="0" fillId="6" borderId="39" xfId="0" applyNumberFormat="1" applyFill="1" applyBorder="1" applyProtection="1">
      <protection locked="0"/>
    </xf>
    <xf numFmtId="1" fontId="0" fillId="6" borderId="40" xfId="0" applyNumberFormat="1" applyFill="1" applyBorder="1" applyProtection="1">
      <protection locked="0"/>
    </xf>
    <xf numFmtId="1" fontId="0" fillId="6" borderId="41" xfId="0" applyNumberFormat="1" applyFill="1" applyBorder="1" applyProtection="1">
      <protection locked="0"/>
    </xf>
    <xf numFmtId="0" fontId="0" fillId="7" borderId="42" xfId="0" applyFill="1" applyBorder="1" applyAlignment="1" applyProtection="1">
      <protection locked="0"/>
    </xf>
    <xf numFmtId="0" fontId="0" fillId="6" borderId="41" xfId="0" applyFill="1" applyBorder="1" applyProtection="1">
      <protection locked="0"/>
    </xf>
    <xf numFmtId="0" fontId="0" fillId="0" borderId="43" xfId="0" applyBorder="1"/>
    <xf numFmtId="0" fontId="0" fillId="0" borderId="41" xfId="0" applyBorder="1"/>
    <xf numFmtId="0" fontId="0" fillId="6" borderId="44" xfId="0" applyFill="1" applyBorder="1" applyProtection="1">
      <protection locked="0"/>
    </xf>
    <xf numFmtId="0" fontId="0" fillId="6" borderId="43" xfId="0" applyFill="1" applyBorder="1" applyAlignment="1" applyProtection="1">
      <alignment wrapText="1"/>
      <protection locked="0"/>
    </xf>
    <xf numFmtId="1" fontId="0" fillId="6" borderId="43" xfId="0" applyNumberFormat="1" applyFill="1" applyBorder="1" applyProtection="1">
      <protection locked="0"/>
    </xf>
    <xf numFmtId="0" fontId="0" fillId="6" borderId="41" xfId="0" applyFill="1" applyBorder="1" applyAlignment="1" applyProtection="1">
      <alignment wrapText="1"/>
      <protection locked="0"/>
    </xf>
    <xf numFmtId="2" fontId="0" fillId="6" borderId="43" xfId="0" applyNumberFormat="1" applyFill="1" applyBorder="1" applyProtection="1">
      <protection locked="0"/>
    </xf>
    <xf numFmtId="2" fontId="0" fillId="6" borderId="33" xfId="0" applyNumberFormat="1" applyFill="1" applyBorder="1" applyProtection="1">
      <protection locked="0"/>
    </xf>
    <xf numFmtId="164" fontId="0" fillId="6" borderId="43" xfId="0" applyNumberFormat="1" applyFill="1" applyBorder="1" applyProtection="1">
      <protection locked="0"/>
    </xf>
    <xf numFmtId="164" fontId="0" fillId="6" borderId="33" xfId="0" applyNumberFormat="1" applyFill="1" applyBorder="1" applyProtection="1">
      <protection locked="0"/>
    </xf>
    <xf numFmtId="0" fontId="0" fillId="7" borderId="46" xfId="0" applyFill="1" applyBorder="1" applyAlignment="1" applyProtection="1">
      <protection locked="0"/>
    </xf>
    <xf numFmtId="0" fontId="0" fillId="6" borderId="47" xfId="0" applyFill="1" applyBorder="1" applyProtection="1">
      <protection locked="0"/>
    </xf>
    <xf numFmtId="0" fontId="0" fillId="6" borderId="48" xfId="0" applyFill="1" applyBorder="1" applyProtection="1">
      <protection locked="0"/>
    </xf>
    <xf numFmtId="0" fontId="0" fillId="7" borderId="45" xfId="0" applyFill="1" applyBorder="1" applyAlignment="1" applyProtection="1">
      <alignment horizontal="right"/>
      <protection locked="0"/>
    </xf>
    <xf numFmtId="0" fontId="0" fillId="7" borderId="46" xfId="0" applyFill="1" applyBorder="1" applyAlignment="1" applyProtection="1">
      <alignment horizontal="right"/>
      <protection locked="0"/>
    </xf>
    <xf numFmtId="0" fontId="0" fillId="0" borderId="47" xfId="0" applyBorder="1"/>
    <xf numFmtId="0" fontId="0" fillId="6" borderId="47" xfId="0" applyFill="1" applyBorder="1" applyAlignment="1" applyProtection="1">
      <alignment wrapText="1"/>
      <protection locked="0"/>
    </xf>
    <xf numFmtId="1" fontId="0" fillId="6" borderId="47" xfId="0" applyNumberFormat="1" applyFill="1" applyBorder="1" applyProtection="1">
      <protection locked="0"/>
    </xf>
    <xf numFmtId="0" fontId="0" fillId="6" borderId="49" xfId="0" applyFill="1" applyBorder="1" applyAlignment="1" applyProtection="1">
      <alignment wrapText="1"/>
      <protection locked="0"/>
    </xf>
    <xf numFmtId="1" fontId="0" fillId="6" borderId="50" xfId="0" applyNumberFormat="1" applyFill="1" applyBorder="1" applyProtection="1">
      <protection locked="0"/>
    </xf>
    <xf numFmtId="164" fontId="0" fillId="6" borderId="47" xfId="0" applyNumberFormat="1" applyFill="1" applyBorder="1" applyProtection="1">
      <protection locked="0"/>
    </xf>
    <xf numFmtId="2" fontId="0" fillId="6" borderId="51" xfId="0" applyNumberFormat="1" applyFill="1" applyBorder="1" applyProtection="1">
      <protection locked="0"/>
    </xf>
    <xf numFmtId="164" fontId="0" fillId="6" borderId="51" xfId="0" applyNumberFormat="1" applyFill="1" applyBorder="1" applyProtection="1">
      <protection locked="0"/>
    </xf>
    <xf numFmtId="1" fontId="0" fillId="6" borderId="51" xfId="0" applyNumberFormat="1" applyFill="1" applyBorder="1" applyProtection="1">
      <protection locked="0"/>
    </xf>
    <xf numFmtId="164" fontId="0" fillId="6" borderId="37" xfId="0" applyNumberFormat="1" applyFill="1" applyBorder="1" applyProtection="1">
      <protection locked="0"/>
    </xf>
    <xf numFmtId="164" fontId="0" fillId="6" borderId="40" xfId="0" applyNumberFormat="1" applyFill="1" applyBorder="1" applyProtection="1">
      <protection locked="0"/>
    </xf>
    <xf numFmtId="1" fontId="0" fillId="6" borderId="52" xfId="0" applyNumberFormat="1" applyFill="1" applyBorder="1" applyProtection="1">
      <protection locked="0"/>
    </xf>
    <xf numFmtId="2" fontId="0" fillId="6" borderId="47" xfId="0" applyNumberFormat="1" applyFill="1" applyBorder="1" applyProtection="1">
      <protection locked="0"/>
    </xf>
    <xf numFmtId="164" fontId="0" fillId="6" borderId="50" xfId="0" applyNumberFormat="1" applyFill="1" applyBorder="1" applyProtection="1">
      <protection locked="0"/>
    </xf>
    <xf numFmtId="164" fontId="0" fillId="6" borderId="52" xfId="0" applyNumberFormat="1" applyFill="1" applyBorder="1" applyProtection="1">
      <protection locked="0"/>
    </xf>
    <xf numFmtId="164" fontId="0" fillId="6" borderId="41" xfId="0" applyNumberFormat="1" applyFill="1" applyBorder="1" applyProtection="1">
      <protection locked="0"/>
    </xf>
    <xf numFmtId="0" fontId="0" fillId="7" borderId="53" xfId="0" applyFill="1" applyBorder="1" applyAlignment="1" applyProtection="1">
      <protection locked="0"/>
    </xf>
    <xf numFmtId="0" fontId="0" fillId="6" borderId="28" xfId="0" applyFill="1" applyBorder="1" applyAlignment="1" applyProtection="1">
      <protection locked="0"/>
    </xf>
    <xf numFmtId="0" fontId="0" fillId="6" borderId="29" xfId="0" applyFill="1" applyBorder="1" applyAlignment="1" applyProtection="1">
      <protection locked="0"/>
    </xf>
    <xf numFmtId="0" fontId="0" fillId="7" borderId="42" xfId="0" applyFill="1" applyBorder="1" applyAlignment="1" applyProtection="1">
      <alignment horizontal="right"/>
      <protection locked="0"/>
    </xf>
    <xf numFmtId="0" fontId="0" fillId="7" borderId="28" xfId="0" applyFill="1" applyBorder="1" applyAlignment="1" applyProtection="1">
      <alignment horizontal="right"/>
      <protection locked="0"/>
    </xf>
    <xf numFmtId="0" fontId="0" fillId="6" borderId="41" xfId="0" applyFill="1" applyBorder="1" applyAlignment="1" applyProtection="1">
      <alignment horizontal="right"/>
      <protection locked="0"/>
    </xf>
    <xf numFmtId="1" fontId="0" fillId="6" borderId="48" xfId="0" applyNumberFormat="1" applyFill="1" applyBorder="1" applyProtection="1">
      <protection locked="0"/>
    </xf>
    <xf numFmtId="0" fontId="0" fillId="6" borderId="30" xfId="0" applyFill="1" applyBorder="1" applyAlignment="1" applyProtection="1">
      <alignment horizontal="right"/>
      <protection locked="0"/>
    </xf>
    <xf numFmtId="0" fontId="0" fillId="6" borderId="43" xfId="0" applyFill="1" applyBorder="1" applyProtection="1">
      <protection locked="0"/>
    </xf>
    <xf numFmtId="0" fontId="0" fillId="7" borderId="53" xfId="0" applyFill="1" applyBorder="1" applyAlignment="1" applyProtection="1">
      <alignment horizontal="right"/>
      <protection locked="0"/>
    </xf>
    <xf numFmtId="0" fontId="0" fillId="7" borderId="55" xfId="0" applyFill="1" applyBorder="1" applyAlignment="1" applyProtection="1">
      <protection locked="0"/>
    </xf>
    <xf numFmtId="0" fontId="8" fillId="6" borderId="47" xfId="0" applyFont="1" applyFill="1" applyBorder="1" applyAlignment="1" applyProtection="1">
      <alignment wrapText="1"/>
      <protection locked="0"/>
    </xf>
    <xf numFmtId="0" fontId="8" fillId="6" borderId="43" xfId="0" applyFont="1" applyFill="1" applyBorder="1" applyAlignment="1" applyProtection="1">
      <alignment wrapText="1"/>
      <protection locked="0"/>
    </xf>
    <xf numFmtId="0" fontId="22" fillId="0" borderId="18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8" fillId="6" borderId="27" xfId="0" applyFont="1" applyFill="1" applyBorder="1" applyAlignment="1" applyProtection="1">
      <alignment wrapText="1"/>
      <protection locked="0"/>
    </xf>
    <xf numFmtId="0" fontId="8" fillId="6" borderId="4" xfId="0" applyFont="1" applyFill="1" applyBorder="1" applyProtection="1">
      <protection locked="0"/>
    </xf>
    <xf numFmtId="0" fontId="7" fillId="6" borderId="4" xfId="0" applyFont="1" applyFill="1" applyBorder="1" applyAlignment="1" applyProtection="1">
      <alignment wrapText="1"/>
      <protection locked="0"/>
    </xf>
    <xf numFmtId="0" fontId="7" fillId="6" borderId="37" xfId="0" applyFont="1" applyFill="1" applyBorder="1" applyAlignment="1" applyProtection="1">
      <alignment wrapText="1"/>
      <protection locked="0"/>
    </xf>
    <xf numFmtId="0" fontId="7" fillId="6" borderId="43" xfId="0" applyFont="1" applyFill="1" applyBorder="1" applyAlignment="1" applyProtection="1">
      <alignment wrapText="1"/>
      <protection locked="0"/>
    </xf>
    <xf numFmtId="0" fontId="7" fillId="6" borderId="47" xfId="0" applyFont="1" applyFill="1" applyBorder="1" applyAlignment="1" applyProtection="1">
      <alignment wrapText="1"/>
      <protection locked="0"/>
    </xf>
    <xf numFmtId="0" fontId="7" fillId="6" borderId="47" xfId="0" applyFont="1" applyFill="1" applyBorder="1" applyProtection="1">
      <protection locked="0"/>
    </xf>
    <xf numFmtId="0" fontId="7" fillId="0" borderId="2" xfId="0" applyFont="1" applyBorder="1"/>
    <xf numFmtId="0" fontId="24" fillId="2" borderId="2" xfId="0" applyFont="1" applyFill="1" applyBorder="1" applyAlignment="1" applyProtection="1">
      <alignment vertical="top" wrapText="1"/>
      <protection locked="0"/>
    </xf>
    <xf numFmtId="0" fontId="7" fillId="6" borderId="30" xfId="0" applyFont="1" applyFill="1" applyBorder="1" applyAlignment="1" applyProtection="1">
      <alignment wrapText="1"/>
      <protection locked="0"/>
    </xf>
    <xf numFmtId="0" fontId="7" fillId="0" borderId="41" xfId="0" applyFont="1" applyBorder="1"/>
    <xf numFmtId="0" fontId="7" fillId="6" borderId="41" xfId="0" applyFont="1" applyFill="1" applyBorder="1" applyAlignment="1" applyProtection="1">
      <alignment wrapText="1"/>
      <protection locked="0"/>
    </xf>
    <xf numFmtId="1" fontId="7" fillId="6" borderId="41" xfId="0" applyNumberFormat="1" applyFont="1" applyFill="1" applyBorder="1" applyProtection="1">
      <protection locked="0"/>
    </xf>
    <xf numFmtId="0" fontId="7" fillId="6" borderId="41" xfId="0" applyFont="1" applyFill="1" applyBorder="1" applyProtection="1">
      <protection locked="0"/>
    </xf>
    <xf numFmtId="0" fontId="7" fillId="6" borderId="43" xfId="0" applyFont="1" applyFill="1" applyBorder="1" applyProtection="1">
      <protection locked="0"/>
    </xf>
    <xf numFmtId="1" fontId="7" fillId="6" borderId="43" xfId="0" applyNumberFormat="1" applyFont="1" applyFill="1" applyBorder="1" applyProtection="1">
      <protection locked="0"/>
    </xf>
    <xf numFmtId="2" fontId="10" fillId="0" borderId="2" xfId="0" applyNumberFormat="1" applyFont="1" applyBorder="1" applyAlignment="1">
      <alignment horizontal="center" vertical="top" wrapText="1"/>
    </xf>
    <xf numFmtId="165" fontId="10" fillId="0" borderId="2" xfId="0" applyNumberFormat="1" applyFont="1" applyBorder="1" applyAlignment="1">
      <alignment horizontal="center" vertical="top" wrapText="1"/>
    </xf>
    <xf numFmtId="0" fontId="6" fillId="0" borderId="47" xfId="0" applyFont="1" applyBorder="1"/>
    <xf numFmtId="0" fontId="6" fillId="0" borderId="41" xfId="0" applyFont="1" applyBorder="1"/>
    <xf numFmtId="0" fontId="6" fillId="6" borderId="41" xfId="0" applyFont="1" applyFill="1" applyBorder="1" applyProtection="1">
      <protection locked="0"/>
    </xf>
    <xf numFmtId="0" fontId="5" fillId="6" borderId="30" xfId="0" applyFont="1" applyFill="1" applyBorder="1" applyAlignment="1" applyProtection="1">
      <alignment wrapText="1"/>
      <protection locked="0"/>
    </xf>
    <xf numFmtId="0" fontId="5" fillId="6" borderId="27" xfId="0" applyFont="1" applyFill="1" applyBorder="1" applyAlignment="1" applyProtection="1">
      <alignment wrapText="1"/>
      <protection locked="0"/>
    </xf>
    <xf numFmtId="1" fontId="23" fillId="6" borderId="27" xfId="0" applyNumberFormat="1" applyFont="1" applyFill="1" applyBorder="1" applyProtection="1">
      <protection locked="0"/>
    </xf>
    <xf numFmtId="1" fontId="23" fillId="6" borderId="19" xfId="0" applyNumberFormat="1" applyFont="1" applyFill="1" applyBorder="1" applyProtection="1">
      <protection locked="0"/>
    </xf>
    <xf numFmtId="0" fontId="23" fillId="6" borderId="27" xfId="0" applyFont="1" applyFill="1" applyBorder="1" applyProtection="1">
      <protection locked="0"/>
    </xf>
    <xf numFmtId="0" fontId="25" fillId="0" borderId="14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5" fillId="0" borderId="20" xfId="0" applyFont="1" applyBorder="1" applyAlignment="1">
      <alignment horizontal="center"/>
    </xf>
    <xf numFmtId="0" fontId="25" fillId="0" borderId="21" xfId="0" applyFont="1" applyBorder="1" applyAlignment="1">
      <alignment horizontal="center"/>
    </xf>
    <xf numFmtId="1" fontId="26" fillId="6" borderId="41" xfId="0" applyNumberFormat="1" applyFont="1" applyFill="1" applyBorder="1" applyProtection="1">
      <protection locked="0"/>
    </xf>
    <xf numFmtId="1" fontId="23" fillId="6" borderId="41" xfId="0" applyNumberFormat="1" applyFont="1" applyFill="1" applyBorder="1" applyProtection="1">
      <protection locked="0"/>
    </xf>
    <xf numFmtId="0" fontId="23" fillId="6" borderId="41" xfId="0" applyFont="1" applyFill="1" applyBorder="1" applyProtection="1">
      <protection locked="0"/>
    </xf>
    <xf numFmtId="0" fontId="25" fillId="0" borderId="5" xfId="0" applyFont="1" applyBorder="1" applyAlignment="1">
      <alignment horizontal="center"/>
    </xf>
    <xf numFmtId="0" fontId="5" fillId="6" borderId="43" xfId="0" applyFont="1" applyFill="1" applyBorder="1" applyAlignment="1" applyProtection="1">
      <alignment wrapText="1"/>
      <protection locked="0"/>
    </xf>
    <xf numFmtId="1" fontId="23" fillId="6" borderId="43" xfId="0" applyNumberFormat="1" applyFont="1" applyFill="1" applyBorder="1" applyProtection="1">
      <protection locked="0"/>
    </xf>
    <xf numFmtId="165" fontId="23" fillId="6" borderId="43" xfId="0" applyNumberFormat="1" applyFont="1" applyFill="1" applyBorder="1" applyProtection="1">
      <protection locked="0"/>
    </xf>
    <xf numFmtId="165" fontId="23" fillId="6" borderId="33" xfId="0" applyNumberFormat="1" applyFont="1" applyFill="1" applyBorder="1" applyProtection="1">
      <protection locked="0"/>
    </xf>
    <xf numFmtId="165" fontId="23" fillId="7" borderId="45" xfId="0" applyNumberFormat="1" applyFont="1" applyFill="1" applyBorder="1" applyAlignment="1" applyProtection="1">
      <alignment horizontal="right"/>
      <protection locked="0"/>
    </xf>
    <xf numFmtId="1" fontId="26" fillId="6" borderId="47" xfId="0" applyNumberFormat="1" applyFont="1" applyFill="1" applyBorder="1" applyProtection="1">
      <protection locked="0"/>
    </xf>
    <xf numFmtId="1" fontId="23" fillId="6" borderId="47" xfId="0" applyNumberFormat="1" applyFont="1" applyFill="1" applyBorder="1" applyProtection="1">
      <protection locked="0"/>
    </xf>
    <xf numFmtId="0" fontId="5" fillId="6" borderId="47" xfId="0" applyFont="1" applyFill="1" applyBorder="1" applyAlignment="1" applyProtection="1">
      <alignment wrapText="1"/>
      <protection locked="0"/>
    </xf>
    <xf numFmtId="2" fontId="23" fillId="6" borderId="47" xfId="0" applyNumberFormat="1" applyFont="1" applyFill="1" applyBorder="1" applyProtection="1">
      <protection locked="0"/>
    </xf>
    <xf numFmtId="2" fontId="23" fillId="6" borderId="51" xfId="0" applyNumberFormat="1" applyFont="1" applyFill="1" applyBorder="1" applyProtection="1">
      <protection locked="0"/>
    </xf>
    <xf numFmtId="2" fontId="23" fillId="6" borderId="30" xfId="0" applyNumberFormat="1" applyFont="1" applyFill="1" applyBorder="1" applyProtection="1">
      <protection locked="0"/>
    </xf>
    <xf numFmtId="2" fontId="23" fillId="6" borderId="31" xfId="0" applyNumberFormat="1" applyFont="1" applyFill="1" applyBorder="1" applyProtection="1">
      <protection locked="0"/>
    </xf>
    <xf numFmtId="2" fontId="23" fillId="6" borderId="41" xfId="0" applyNumberFormat="1" applyFont="1" applyFill="1" applyBorder="1" applyProtection="1">
      <protection locked="0"/>
    </xf>
    <xf numFmtId="0" fontId="26" fillId="6" borderId="41" xfId="0" applyFont="1" applyFill="1" applyBorder="1" applyAlignment="1" applyProtection="1">
      <alignment wrapText="1"/>
      <protection locked="0"/>
    </xf>
    <xf numFmtId="2" fontId="26" fillId="6" borderId="41" xfId="0" applyNumberFormat="1" applyFont="1" applyFill="1" applyBorder="1" applyProtection="1">
      <protection locked="0"/>
    </xf>
    <xf numFmtId="2" fontId="26" fillId="6" borderId="51" xfId="0" applyNumberFormat="1" applyFont="1" applyFill="1" applyBorder="1" applyProtection="1">
      <protection locked="0"/>
    </xf>
    <xf numFmtId="2" fontId="26" fillId="7" borderId="28" xfId="0" applyNumberFormat="1" applyFont="1" applyFill="1" applyBorder="1" applyAlignment="1" applyProtection="1">
      <protection locked="0"/>
    </xf>
    <xf numFmtId="0" fontId="5" fillId="6" borderId="41" xfId="0" applyFont="1" applyFill="1" applyBorder="1" applyAlignment="1" applyProtection="1">
      <alignment wrapText="1"/>
      <protection locked="0"/>
    </xf>
    <xf numFmtId="2" fontId="23" fillId="6" borderId="28" xfId="0" applyNumberFormat="1" applyFont="1" applyFill="1" applyBorder="1" applyAlignment="1" applyProtection="1">
      <protection locked="0"/>
    </xf>
    <xf numFmtId="0" fontId="23" fillId="6" borderId="48" xfId="0" applyFont="1" applyFill="1" applyBorder="1" applyAlignment="1" applyProtection="1">
      <alignment horizontal="right"/>
      <protection locked="0"/>
    </xf>
    <xf numFmtId="0" fontId="5" fillId="6" borderId="48" xfId="0" applyFont="1" applyFill="1" applyBorder="1" applyAlignment="1" applyProtection="1">
      <alignment wrapText="1"/>
      <protection locked="0"/>
    </xf>
    <xf numFmtId="2" fontId="23" fillId="6" borderId="48" xfId="0" applyNumberFormat="1" applyFont="1" applyFill="1" applyBorder="1" applyProtection="1">
      <protection locked="0"/>
    </xf>
    <xf numFmtId="2" fontId="23" fillId="6" borderId="54" xfId="0" applyNumberFormat="1" applyFont="1" applyFill="1" applyBorder="1" applyProtection="1">
      <protection locked="0"/>
    </xf>
    <xf numFmtId="0" fontId="5" fillId="7" borderId="28" xfId="0" applyFont="1" applyFill="1" applyBorder="1" applyAlignment="1" applyProtection="1">
      <alignment horizontal="right"/>
      <protection locked="0"/>
    </xf>
    <xf numFmtId="0" fontId="5" fillId="7" borderId="45" xfId="0" applyFont="1" applyFill="1" applyBorder="1" applyAlignment="1" applyProtection="1">
      <alignment horizontal="right"/>
      <protection locked="0"/>
    </xf>
    <xf numFmtId="0" fontId="7" fillId="7" borderId="42" xfId="0" applyFont="1" applyFill="1" applyBorder="1" applyAlignment="1" applyProtection="1">
      <alignment horizontal="right"/>
      <protection locked="0"/>
    </xf>
    <xf numFmtId="0" fontId="10" fillId="2" borderId="2" xfId="0" applyFont="1" applyFill="1" applyBorder="1" applyAlignment="1" applyProtection="1">
      <alignment horizontal="right" wrapText="1"/>
      <protection locked="0"/>
    </xf>
    <xf numFmtId="1" fontId="5" fillId="6" borderId="41" xfId="0" applyNumberFormat="1" applyFont="1" applyFill="1" applyBorder="1" applyProtection="1">
      <protection locked="0"/>
    </xf>
    <xf numFmtId="0" fontId="5" fillId="6" borderId="41" xfId="0" applyFont="1" applyFill="1" applyBorder="1" applyAlignment="1" applyProtection="1">
      <alignment horizontal="right"/>
      <protection locked="0"/>
    </xf>
    <xf numFmtId="0" fontId="4" fillId="7" borderId="28" xfId="0" applyFont="1" applyFill="1" applyBorder="1" applyAlignment="1" applyProtection="1">
      <alignment horizontal="right"/>
      <protection locked="0"/>
    </xf>
    <xf numFmtId="0" fontId="3" fillId="6" borderId="27" xfId="0" applyFont="1" applyFill="1" applyBorder="1" applyAlignment="1" applyProtection="1">
      <alignment wrapText="1"/>
      <protection locked="0"/>
    </xf>
    <xf numFmtId="0" fontId="3" fillId="6" borderId="30" xfId="0" applyFont="1" applyFill="1" applyBorder="1" applyAlignment="1" applyProtection="1">
      <alignment wrapText="1"/>
      <protection locked="0"/>
    </xf>
    <xf numFmtId="0" fontId="3" fillId="6" borderId="30" xfId="0" applyFont="1" applyFill="1" applyBorder="1" applyAlignment="1" applyProtection="1">
      <alignment horizontal="right"/>
      <protection locked="0"/>
    </xf>
    <xf numFmtId="0" fontId="3" fillId="6" borderId="27" xfId="0" applyFont="1" applyFill="1" applyBorder="1" applyAlignment="1" applyProtection="1">
      <alignment horizontal="right"/>
      <protection locked="0"/>
    </xf>
    <xf numFmtId="0" fontId="2" fillId="6" borderId="27" xfId="0" applyFont="1" applyFill="1" applyBorder="1" applyAlignment="1" applyProtection="1">
      <alignment wrapText="1"/>
      <protection locked="0"/>
    </xf>
    <xf numFmtId="0" fontId="2" fillId="7" borderId="28" xfId="0" applyFont="1" applyFill="1" applyBorder="1" applyAlignment="1" applyProtection="1">
      <alignment horizontal="right"/>
      <protection locked="0"/>
    </xf>
    <xf numFmtId="0" fontId="2" fillId="6" borderId="43" xfId="0" applyFont="1" applyFill="1" applyBorder="1" applyAlignment="1" applyProtection="1">
      <alignment wrapText="1"/>
      <protection locked="0"/>
    </xf>
    <xf numFmtId="0" fontId="2" fillId="6" borderId="47" xfId="0" applyFont="1" applyFill="1" applyBorder="1" applyAlignment="1" applyProtection="1">
      <alignment wrapText="1"/>
      <protection locked="0"/>
    </xf>
    <xf numFmtId="0" fontId="2" fillId="6" borderId="41" xfId="0" applyFont="1" applyFill="1" applyBorder="1" applyAlignment="1" applyProtection="1">
      <alignment wrapText="1"/>
      <protection locked="0"/>
    </xf>
    <xf numFmtId="0" fontId="2" fillId="6" borderId="30" xfId="0" applyFont="1" applyFill="1" applyBorder="1" applyAlignment="1" applyProtection="1">
      <alignment wrapText="1"/>
      <protection locked="0"/>
    </xf>
    <xf numFmtId="0" fontId="2" fillId="6" borderId="30" xfId="0" applyFont="1" applyFill="1" applyBorder="1" applyAlignment="1" applyProtection="1">
      <alignment horizontal="right"/>
      <protection locked="0"/>
    </xf>
    <xf numFmtId="0" fontId="14" fillId="4" borderId="23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0" fillId="2" borderId="2" xfId="0" applyFont="1" applyFill="1" applyBorder="1" applyAlignment="1" applyProtection="1">
      <alignment horizontal="left" wrapText="1"/>
      <protection locked="0"/>
    </xf>
    <xf numFmtId="0" fontId="24" fillId="2" borderId="2" xfId="0" applyFont="1" applyFill="1" applyBorder="1" applyAlignment="1" applyProtection="1">
      <alignment horizontal="left" wrapText="1"/>
      <protection locked="0"/>
    </xf>
    <xf numFmtId="0" fontId="14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" fillId="6" borderId="41" xfId="0" applyFont="1" applyFill="1" applyBorder="1" applyAlignment="1" applyProtection="1">
      <alignment wrapText="1"/>
      <protection locked="0"/>
    </xf>
    <xf numFmtId="0" fontId="1" fillId="7" borderId="28" xfId="0" applyFont="1" applyFill="1" applyBorder="1" applyAlignment="1" applyProtection="1">
      <alignment horizontal="right"/>
      <protection locked="0"/>
    </xf>
    <xf numFmtId="0" fontId="1" fillId="6" borderId="41" xfId="0" applyFont="1" applyFill="1" applyBorder="1" applyProtection="1">
      <protection locked="0"/>
    </xf>
    <xf numFmtId="0" fontId="1" fillId="6" borderId="30" xfId="0" applyFont="1" applyFill="1" applyBorder="1" applyAlignment="1" applyProtection="1">
      <alignment wrapText="1"/>
      <protection locked="0"/>
    </xf>
    <xf numFmtId="0" fontId="26" fillId="6" borderId="3" xfId="0" applyFont="1" applyFill="1" applyBorder="1" applyProtection="1">
      <protection locked="0"/>
    </xf>
    <xf numFmtId="0" fontId="10" fillId="2" borderId="2" xfId="0" applyFont="1" applyFill="1" applyBorder="1" applyAlignment="1" applyProtection="1">
      <alignment horizontal="right" vertical="top" wrapText="1"/>
      <protection locked="0"/>
    </xf>
    <xf numFmtId="0" fontId="10" fillId="2" borderId="19" xfId="0" applyFont="1" applyFill="1" applyBorder="1" applyAlignment="1" applyProtection="1">
      <alignment horizontal="righ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1"/>
  <sheetViews>
    <sheetView tabSelected="1" workbookViewId="0">
      <pane xSplit="4" ySplit="5" topLeftCell="E216" activePane="bottomRight" state="frozen"/>
      <selection pane="topRight" activeCell="E1" sqref="E1"/>
      <selection pane="bottomLeft" activeCell="A6" sqref="A6"/>
      <selection pane="bottomRight" activeCell="K228" sqref="K228:K233"/>
    </sheetView>
  </sheetViews>
  <sheetFormatPr defaultColWidth="8.8554687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2.7109375" style="2" bestFit="1" customWidth="1"/>
    <col min="7" max="7" width="10" style="2" customWidth="1"/>
    <col min="8" max="8" width="7.5703125" style="2" customWidth="1"/>
    <col min="9" max="9" width="6.85546875" style="2" customWidth="1"/>
    <col min="10" max="10" width="9.42578125" style="2" customWidth="1"/>
    <col min="11" max="11" width="12.140625" style="2" customWidth="1"/>
    <col min="12" max="16384" width="8.85546875" style="2"/>
  </cols>
  <sheetData>
    <row r="1" spans="1:12" ht="15" x14ac:dyDescent="0.25">
      <c r="A1" s="1" t="s">
        <v>7</v>
      </c>
      <c r="C1" s="222" t="s">
        <v>60</v>
      </c>
      <c r="D1" s="223"/>
      <c r="E1" s="223"/>
      <c r="F1" s="13" t="s">
        <v>59</v>
      </c>
      <c r="G1" s="2" t="s">
        <v>16</v>
      </c>
      <c r="H1" s="224" t="s">
        <v>58</v>
      </c>
      <c r="I1" s="224"/>
      <c r="J1" s="224"/>
      <c r="K1" s="224"/>
    </row>
    <row r="2" spans="1:12" ht="18" x14ac:dyDescent="0.2">
      <c r="A2" s="43" t="s">
        <v>6</v>
      </c>
      <c r="C2" s="2"/>
      <c r="G2" s="2" t="s">
        <v>17</v>
      </c>
      <c r="H2" s="225" t="s">
        <v>84</v>
      </c>
      <c r="I2" s="224"/>
      <c r="J2" s="224"/>
      <c r="K2" s="224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18</v>
      </c>
      <c r="H3" s="55">
        <v>9</v>
      </c>
      <c r="I3" s="55">
        <v>1</v>
      </c>
      <c r="J3" s="56">
        <v>2026</v>
      </c>
      <c r="K3" s="1"/>
    </row>
    <row r="4" spans="1:12" x14ac:dyDescent="0.2">
      <c r="C4" s="2"/>
      <c r="D4" s="4"/>
      <c r="H4" s="57" t="s">
        <v>41</v>
      </c>
      <c r="I4" s="57" t="s">
        <v>42</v>
      </c>
      <c r="J4" s="57" t="s">
        <v>43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40</v>
      </c>
    </row>
    <row r="6" spans="1:12" ht="30" x14ac:dyDescent="0.25">
      <c r="A6" s="171">
        <v>1</v>
      </c>
      <c r="B6" s="23">
        <v>1</v>
      </c>
      <c r="C6" s="24" t="s">
        <v>19</v>
      </c>
      <c r="D6" s="79" t="s">
        <v>20</v>
      </c>
      <c r="E6" s="210" t="s">
        <v>88</v>
      </c>
      <c r="F6" s="73">
        <v>250</v>
      </c>
      <c r="G6" s="73">
        <f>6.9+8</f>
        <v>14.9</v>
      </c>
      <c r="H6" s="73">
        <f>7.6+5.98</f>
        <v>13.58</v>
      </c>
      <c r="I6" s="74">
        <f>33.6+7.94</f>
        <v>41.54</v>
      </c>
      <c r="J6" s="73">
        <f>230.3+117.58</f>
        <v>347.88</v>
      </c>
      <c r="K6" s="211" t="s">
        <v>89</v>
      </c>
      <c r="L6" s="48"/>
    </row>
    <row r="7" spans="1:12" ht="15" x14ac:dyDescent="0.25">
      <c r="A7" s="172"/>
      <c r="B7" s="16"/>
      <c r="C7" s="11"/>
      <c r="D7" s="68" t="s">
        <v>21</v>
      </c>
      <c r="E7" s="61" t="s">
        <v>44</v>
      </c>
      <c r="F7" s="66">
        <v>200</v>
      </c>
      <c r="G7" s="66">
        <v>0.2</v>
      </c>
      <c r="H7" s="66">
        <v>0.05</v>
      </c>
      <c r="I7" s="72">
        <v>10</v>
      </c>
      <c r="J7" s="66">
        <v>41.3</v>
      </c>
      <c r="K7" s="69">
        <v>376</v>
      </c>
      <c r="L7" s="51"/>
    </row>
    <row r="8" spans="1:12" ht="15" x14ac:dyDescent="0.25">
      <c r="A8" s="172"/>
      <c r="B8" s="16"/>
      <c r="C8" s="11"/>
      <c r="D8" s="68" t="s">
        <v>22</v>
      </c>
      <c r="E8" s="61" t="s">
        <v>61</v>
      </c>
      <c r="F8" s="66">
        <v>50</v>
      </c>
      <c r="G8" s="66">
        <f>2.6+1.32</f>
        <v>3.92</v>
      </c>
      <c r="H8" s="66">
        <f>0.81+0.22</f>
        <v>1.03</v>
      </c>
      <c r="I8" s="72">
        <f>14.4+8.2</f>
        <v>22.6</v>
      </c>
      <c r="J8" s="66">
        <f>74.73+40.06</f>
        <v>114.79</v>
      </c>
      <c r="K8" s="69"/>
      <c r="L8" s="51"/>
    </row>
    <row r="9" spans="1:12" ht="15" x14ac:dyDescent="0.25">
      <c r="A9" s="172"/>
      <c r="B9" s="16"/>
      <c r="C9" s="11"/>
      <c r="D9" s="69" t="s">
        <v>26</v>
      </c>
      <c r="E9" s="209" t="s">
        <v>87</v>
      </c>
      <c r="F9" s="66">
        <v>60</v>
      </c>
      <c r="G9" s="66">
        <v>1.1599999999999999</v>
      </c>
      <c r="H9" s="66">
        <v>6.05</v>
      </c>
      <c r="I9" s="72">
        <v>5.8</v>
      </c>
      <c r="J9" s="66">
        <v>82.29</v>
      </c>
      <c r="K9" s="69">
        <v>45</v>
      </c>
      <c r="L9" s="51"/>
    </row>
    <row r="10" spans="1:12" ht="15.75" thickBot="1" x14ac:dyDescent="0.3">
      <c r="A10" s="172"/>
      <c r="B10" s="16"/>
      <c r="C10" s="11"/>
      <c r="D10" s="81" t="s">
        <v>29</v>
      </c>
      <c r="E10" s="82"/>
      <c r="F10" s="83"/>
      <c r="G10" s="83"/>
      <c r="H10" s="83"/>
      <c r="I10" s="84"/>
      <c r="J10" s="83"/>
      <c r="K10" s="81"/>
      <c r="L10" s="51"/>
    </row>
    <row r="11" spans="1:12" ht="15" x14ac:dyDescent="0.25">
      <c r="A11" s="172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172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173"/>
      <c r="B13" s="18"/>
      <c r="C13" s="8"/>
      <c r="D13" s="19" t="s">
        <v>38</v>
      </c>
      <c r="E13" s="9"/>
      <c r="F13" s="21">
        <f>SUM(F6:F12)</f>
        <v>560</v>
      </c>
      <c r="G13" s="161">
        <f>SUM(G6:G12)</f>
        <v>20.18</v>
      </c>
      <c r="H13" s="21">
        <f t="shared" ref="H13:J13" si="0">SUM(H6:H12)</f>
        <v>20.71</v>
      </c>
      <c r="I13" s="21">
        <f t="shared" si="0"/>
        <v>79.94</v>
      </c>
      <c r="J13" s="21">
        <f t="shared" si="0"/>
        <v>586.26</v>
      </c>
      <c r="K13" s="27"/>
      <c r="L13" s="21">
        <v>77.760000000000005</v>
      </c>
    </row>
    <row r="14" spans="1:12" ht="15" x14ac:dyDescent="0.25">
      <c r="A14" s="174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172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172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173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 ca="1">SUM(L14:L22)</f>
        <v>0</v>
      </c>
    </row>
    <row r="18" spans="1:12" ht="15" x14ac:dyDescent="0.25">
      <c r="A18" s="174">
        <f>A6</f>
        <v>1</v>
      </c>
      <c r="B18" s="14">
        <f>B6</f>
        <v>1</v>
      </c>
      <c r="C18" s="10" t="s">
        <v>25</v>
      </c>
      <c r="D18" s="7" t="s">
        <v>26</v>
      </c>
      <c r="E18" s="146"/>
      <c r="F18" s="76"/>
      <c r="G18" s="76"/>
      <c r="H18" s="76"/>
      <c r="I18" s="87"/>
      <c r="J18" s="76"/>
      <c r="K18" s="86"/>
      <c r="L18" s="51"/>
    </row>
    <row r="19" spans="1:12" ht="15" x14ac:dyDescent="0.25">
      <c r="A19" s="25"/>
      <c r="B19" s="16"/>
      <c r="C19" s="11"/>
      <c r="D19" s="7" t="s">
        <v>27</v>
      </c>
      <c r="E19" s="61" t="s">
        <v>46</v>
      </c>
      <c r="F19" s="66">
        <v>250</v>
      </c>
      <c r="G19" s="66">
        <v>7</v>
      </c>
      <c r="H19" s="66">
        <v>8</v>
      </c>
      <c r="I19" s="72">
        <v>17.899999999999999</v>
      </c>
      <c r="J19" s="66">
        <v>172.6</v>
      </c>
      <c r="K19" s="69">
        <v>82</v>
      </c>
      <c r="L19" s="51"/>
    </row>
    <row r="20" spans="1:12" ht="15" x14ac:dyDescent="0.25">
      <c r="A20" s="25"/>
      <c r="B20" s="16"/>
      <c r="C20" s="11"/>
      <c r="D20" s="7" t="s">
        <v>28</v>
      </c>
      <c r="E20" s="209" t="s">
        <v>90</v>
      </c>
      <c r="F20" s="66">
        <v>250</v>
      </c>
      <c r="G20" s="66">
        <f>3.8+11.99</f>
        <v>15.79</v>
      </c>
      <c r="H20" s="66">
        <f>6.5+11.05</f>
        <v>17.55</v>
      </c>
      <c r="I20" s="72">
        <f>34.8+24.94</f>
        <v>59.739999999999995</v>
      </c>
      <c r="J20" s="66">
        <f>212.9+247.17</f>
        <v>460.07</v>
      </c>
      <c r="K20" s="212" t="s">
        <v>91</v>
      </c>
      <c r="L20" s="51"/>
    </row>
    <row r="21" spans="1:12" ht="15" x14ac:dyDescent="0.25">
      <c r="A21" s="25"/>
      <c r="B21" s="16"/>
      <c r="C21" s="11"/>
      <c r="D21" s="7" t="s">
        <v>29</v>
      </c>
      <c r="E21" s="167"/>
      <c r="F21" s="66"/>
      <c r="G21" s="168"/>
      <c r="H21" s="168"/>
      <c r="I21" s="169"/>
      <c r="J21" s="168"/>
      <c r="K21" s="170"/>
      <c r="L21" s="51"/>
    </row>
    <row r="22" spans="1:12" ht="15" x14ac:dyDescent="0.25">
      <c r="A22" s="25"/>
      <c r="B22" s="16"/>
      <c r="C22" s="11"/>
      <c r="D22" s="7" t="s">
        <v>30</v>
      </c>
      <c r="E22" s="145" t="s">
        <v>55</v>
      </c>
      <c r="F22" s="66">
        <v>200</v>
      </c>
      <c r="G22" s="66">
        <v>0.17</v>
      </c>
      <c r="H22" s="66">
        <v>0.17</v>
      </c>
      <c r="I22" s="72">
        <v>19.18</v>
      </c>
      <c r="J22" s="66">
        <v>76.8</v>
      </c>
      <c r="K22" s="69">
        <v>342</v>
      </c>
      <c r="L22" s="51"/>
    </row>
    <row r="23" spans="1:12" ht="15" x14ac:dyDescent="0.25">
      <c r="A23" s="25"/>
      <c r="B23" s="16"/>
      <c r="C23" s="11"/>
      <c r="D23" s="7" t="s">
        <v>31</v>
      </c>
      <c r="E23" s="61" t="s">
        <v>64</v>
      </c>
      <c r="F23" s="66">
        <v>20</v>
      </c>
      <c r="G23" s="66">
        <v>1.64</v>
      </c>
      <c r="H23" s="66">
        <v>0.54</v>
      </c>
      <c r="I23" s="72">
        <v>9.6</v>
      </c>
      <c r="J23" s="66">
        <v>49.82</v>
      </c>
      <c r="K23" s="69"/>
      <c r="L23" s="51"/>
    </row>
    <row r="24" spans="1:12" ht="15" x14ac:dyDescent="0.25">
      <c r="A24" s="25"/>
      <c r="B24" s="16"/>
      <c r="C24" s="11"/>
      <c r="D24" s="7" t="s">
        <v>32</v>
      </c>
      <c r="E24" s="61" t="s">
        <v>47</v>
      </c>
      <c r="F24" s="66">
        <v>20</v>
      </c>
      <c r="G24" s="66">
        <v>1.3</v>
      </c>
      <c r="H24" s="66">
        <v>0.2</v>
      </c>
      <c r="I24" s="72">
        <v>8.1999999999999993</v>
      </c>
      <c r="J24" s="66">
        <v>40.049999999999997</v>
      </c>
      <c r="K24" s="69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38</v>
      </c>
      <c r="E27" s="9"/>
      <c r="F27" s="21">
        <f>SUM(F18:F26)</f>
        <v>740</v>
      </c>
      <c r="G27" s="21">
        <f t="shared" ref="G27:J27" si="2">SUM(G18:G26)</f>
        <v>25.900000000000002</v>
      </c>
      <c r="H27" s="21">
        <f t="shared" si="2"/>
        <v>26.46</v>
      </c>
      <c r="I27" s="21">
        <f t="shared" si="2"/>
        <v>114.61999999999999</v>
      </c>
      <c r="J27" s="21">
        <f t="shared" si="2"/>
        <v>799.33999999999992</v>
      </c>
      <c r="K27" s="27"/>
      <c r="L27" s="21">
        <v>103</v>
      </c>
    </row>
    <row r="28" spans="1:12" ht="15" x14ac:dyDescent="0.25">
      <c r="A28" s="174">
        <f>A6</f>
        <v>1</v>
      </c>
      <c r="B28" s="14">
        <f>B6</f>
        <v>1</v>
      </c>
      <c r="C28" s="10" t="s">
        <v>33</v>
      </c>
      <c r="D28" s="7" t="s">
        <v>27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172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172"/>
      <c r="B30" s="16"/>
      <c r="C30" s="11"/>
      <c r="D30" s="7" t="s">
        <v>31</v>
      </c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172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173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21"/>
    </row>
    <row r="33" spans="1:12" ht="15" x14ac:dyDescent="0.25">
      <c r="A33" s="174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172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172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172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172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172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173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f ca="1">SUM(L33:L41)</f>
        <v>0</v>
      </c>
    </row>
    <row r="40" spans="1:12" ht="15" x14ac:dyDescent="0.25">
      <c r="A40" s="174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172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172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172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172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172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173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220" t="s">
        <v>4</v>
      </c>
      <c r="D47" s="221"/>
      <c r="E47" s="33"/>
      <c r="F47" s="34">
        <f>F13+F17+F27+F32+F39+F46</f>
        <v>1300</v>
      </c>
      <c r="G47" s="34">
        <f t="shared" ref="G47:J47" si="6">G13+G17+G27+G32+G39+G46</f>
        <v>46.08</v>
      </c>
      <c r="H47" s="34">
        <f t="shared" si="6"/>
        <v>47.17</v>
      </c>
      <c r="I47" s="34">
        <f t="shared" si="6"/>
        <v>194.56</v>
      </c>
      <c r="J47" s="34">
        <f t="shared" si="6"/>
        <v>1385.6</v>
      </c>
      <c r="K47" s="35"/>
      <c r="L47" s="34">
        <f>SUM(L13,L27,L32)</f>
        <v>180.76</v>
      </c>
    </row>
    <row r="48" spans="1:12" ht="30" x14ac:dyDescent="0.25">
      <c r="A48" s="15">
        <v>1</v>
      </c>
      <c r="B48" s="16">
        <v>2</v>
      </c>
      <c r="C48" s="24" t="s">
        <v>19</v>
      </c>
      <c r="D48" s="79" t="s">
        <v>20</v>
      </c>
      <c r="E48" s="61" t="s">
        <v>93</v>
      </c>
      <c r="F48" s="66">
        <f>150+90</f>
        <v>240</v>
      </c>
      <c r="G48" s="66">
        <f>5.47+8.78</f>
        <v>14.25</v>
      </c>
      <c r="H48" s="66">
        <f>6.37+11.55</f>
        <v>17.920000000000002</v>
      </c>
      <c r="I48" s="72">
        <f>34.34+3.65</f>
        <v>37.99</v>
      </c>
      <c r="J48" s="66">
        <f>216.57+153.67</f>
        <v>370.24</v>
      </c>
      <c r="K48" s="70" t="s">
        <v>94</v>
      </c>
      <c r="L48" s="48"/>
    </row>
    <row r="49" spans="1:12" ht="15" x14ac:dyDescent="0.25">
      <c r="A49" s="15"/>
      <c r="B49" s="16"/>
      <c r="C49" s="11"/>
      <c r="D49" s="68" t="s">
        <v>21</v>
      </c>
      <c r="E49" s="60" t="s">
        <v>72</v>
      </c>
      <c r="F49" s="76">
        <v>200</v>
      </c>
      <c r="G49" s="76">
        <v>0.04</v>
      </c>
      <c r="H49" s="76">
        <v>5.0000000000000001E-3</v>
      </c>
      <c r="I49" s="87">
        <v>10.1</v>
      </c>
      <c r="J49" s="76">
        <v>40.700000000000003</v>
      </c>
      <c r="K49" s="88">
        <v>377</v>
      </c>
      <c r="L49" s="51"/>
    </row>
    <row r="50" spans="1:12" ht="15.75" thickBot="1" x14ac:dyDescent="0.3">
      <c r="A50" s="15"/>
      <c r="B50" s="16"/>
      <c r="C50" s="11"/>
      <c r="D50" s="68" t="s">
        <v>22</v>
      </c>
      <c r="E50" s="61" t="s">
        <v>95</v>
      </c>
      <c r="F50" s="66">
        <f>30+20</f>
        <v>50</v>
      </c>
      <c r="G50" s="66">
        <f>2.6+1.32</f>
        <v>3.92</v>
      </c>
      <c r="H50" s="66">
        <f>0.81+0.22</f>
        <v>1.03</v>
      </c>
      <c r="I50" s="72">
        <f>8.2+14.4</f>
        <v>22.6</v>
      </c>
      <c r="J50" s="66">
        <f>74.73+40.06</f>
        <v>114.79</v>
      </c>
      <c r="K50" s="69"/>
      <c r="L50" s="51"/>
    </row>
    <row r="51" spans="1:12" ht="15" x14ac:dyDescent="0.25">
      <c r="A51" s="15"/>
      <c r="B51" s="16"/>
      <c r="C51" s="11"/>
      <c r="D51" s="69" t="s">
        <v>26</v>
      </c>
      <c r="E51" s="80" t="s">
        <v>92</v>
      </c>
      <c r="F51" s="73">
        <v>100</v>
      </c>
      <c r="G51" s="73">
        <v>0.4</v>
      </c>
      <c r="H51" s="73">
        <v>0.4</v>
      </c>
      <c r="I51" s="74">
        <v>9.8000000000000007</v>
      </c>
      <c r="J51" s="73">
        <v>47</v>
      </c>
      <c r="K51" s="71">
        <v>338</v>
      </c>
      <c r="L51" s="51"/>
    </row>
    <row r="52" spans="1:12" ht="15.75" thickBot="1" x14ac:dyDescent="0.3">
      <c r="A52" s="15"/>
      <c r="B52" s="16"/>
      <c r="C52" s="11"/>
      <c r="D52" s="233" t="s">
        <v>29</v>
      </c>
      <c r="E52" s="61"/>
      <c r="F52" s="66"/>
      <c r="G52" s="66"/>
      <c r="H52" s="66"/>
      <c r="I52" s="72"/>
      <c r="J52" s="66"/>
      <c r="K52" s="70"/>
      <c r="L52" s="51"/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38</v>
      </c>
      <c r="E55" s="9"/>
      <c r="F55" s="21">
        <f>SUM(F48:F54)</f>
        <v>590</v>
      </c>
      <c r="G55" s="21">
        <f t="shared" ref="G55" si="7">SUM(G48:G54)</f>
        <v>18.61</v>
      </c>
      <c r="H55" s="21">
        <f t="shared" ref="H55" si="8">SUM(H48:H54)</f>
        <v>19.355</v>
      </c>
      <c r="I55" s="21">
        <f t="shared" ref="I55" si="9">SUM(I48:I54)</f>
        <v>80.489999999999995</v>
      </c>
      <c r="J55" s="21">
        <f t="shared" ref="J55" si="10">SUM(J48:J54)</f>
        <v>572.73</v>
      </c>
      <c r="K55" s="27"/>
      <c r="L55" s="21">
        <v>77.760000000000005</v>
      </c>
    </row>
    <row r="56" spans="1:12" ht="15" x14ac:dyDescent="0.25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1">SUM(G56:G58)</f>
        <v>0</v>
      </c>
      <c r="H59" s="21">
        <f t="shared" ref="H59" si="12">SUM(H56:H58)</f>
        <v>0</v>
      </c>
      <c r="I59" s="21">
        <f t="shared" ref="I59" si="13">SUM(I56:I58)</f>
        <v>0</v>
      </c>
      <c r="J59" s="21">
        <f t="shared" ref="J59" si="14">SUM(J56:J58)</f>
        <v>0</v>
      </c>
      <c r="K59" s="27"/>
      <c r="L59" s="21">
        <f t="shared" ref="L59" ca="1" si="15">SUM(L56:L64)</f>
        <v>0</v>
      </c>
    </row>
    <row r="60" spans="1:12" ht="15" x14ac:dyDescent="0.25">
      <c r="A60" s="178">
        <f>A48</f>
        <v>1</v>
      </c>
      <c r="B60" s="14">
        <f>B48</f>
        <v>2</v>
      </c>
      <c r="C60" s="10" t="s">
        <v>25</v>
      </c>
      <c r="D60" s="99" t="s">
        <v>26</v>
      </c>
      <c r="E60" s="147"/>
      <c r="F60" s="76"/>
      <c r="G60" s="76"/>
      <c r="H60" s="76"/>
      <c r="I60" s="87"/>
      <c r="J60" s="76"/>
      <c r="K60" s="97"/>
      <c r="L60" s="51"/>
    </row>
    <row r="61" spans="1:12" ht="15" x14ac:dyDescent="0.25">
      <c r="A61" s="15"/>
      <c r="B61" s="16"/>
      <c r="C61" s="11"/>
      <c r="D61" s="100" t="s">
        <v>27</v>
      </c>
      <c r="E61" s="61" t="s">
        <v>53</v>
      </c>
      <c r="F61" s="66">
        <v>250</v>
      </c>
      <c r="G61" s="66">
        <v>7</v>
      </c>
      <c r="H61" s="66">
        <v>8.1999999999999993</v>
      </c>
      <c r="I61" s="72">
        <v>17.3</v>
      </c>
      <c r="J61" s="96">
        <v>171.3</v>
      </c>
      <c r="K61" s="97">
        <v>96</v>
      </c>
      <c r="L61" s="51"/>
    </row>
    <row r="62" spans="1:12" ht="15" x14ac:dyDescent="0.25">
      <c r="A62" s="15"/>
      <c r="B62" s="16"/>
      <c r="C62" s="11"/>
      <c r="D62" s="100" t="s">
        <v>28</v>
      </c>
      <c r="E62" s="213" t="s">
        <v>96</v>
      </c>
      <c r="F62" s="66">
        <f>150+100</f>
        <v>250</v>
      </c>
      <c r="G62" s="66">
        <f>3.7+10.42</f>
        <v>14.120000000000001</v>
      </c>
      <c r="H62" s="66">
        <f>6.3+10.66</f>
        <v>16.96</v>
      </c>
      <c r="I62" s="72">
        <f>37.2+18.1</f>
        <v>55.300000000000004</v>
      </c>
      <c r="J62" s="96">
        <f>220.6+210.02</f>
        <v>430.62</v>
      </c>
      <c r="K62" s="214" t="s">
        <v>97</v>
      </c>
      <c r="L62" s="51"/>
    </row>
    <row r="63" spans="1:12" ht="15" x14ac:dyDescent="0.25">
      <c r="A63" s="15"/>
      <c r="B63" s="16"/>
      <c r="C63" s="11"/>
      <c r="D63" s="100" t="s">
        <v>29</v>
      </c>
      <c r="E63" s="167"/>
      <c r="F63" s="66"/>
      <c r="G63" s="168"/>
      <c r="H63" s="168"/>
      <c r="I63" s="169"/>
      <c r="J63" s="176"/>
      <c r="K63" s="177"/>
      <c r="L63" s="51"/>
    </row>
    <row r="64" spans="1:12" ht="15" x14ac:dyDescent="0.25">
      <c r="A64" s="15"/>
      <c r="B64" s="16"/>
      <c r="C64" s="11"/>
      <c r="D64" s="100" t="s">
        <v>66</v>
      </c>
      <c r="E64" s="61"/>
      <c r="F64" s="66"/>
      <c r="G64" s="66"/>
      <c r="H64" s="66"/>
      <c r="I64" s="72"/>
      <c r="J64" s="96"/>
      <c r="K64" s="98"/>
      <c r="L64" s="51"/>
    </row>
    <row r="65" spans="1:12" ht="15" x14ac:dyDescent="0.25">
      <c r="A65" s="15"/>
      <c r="B65" s="16"/>
      <c r="C65" s="11"/>
      <c r="D65" s="100" t="s">
        <v>31</v>
      </c>
      <c r="E65" s="61" t="s">
        <v>64</v>
      </c>
      <c r="F65" s="66">
        <v>40</v>
      </c>
      <c r="G65" s="66">
        <v>3.28</v>
      </c>
      <c r="H65" s="66">
        <v>1.08</v>
      </c>
      <c r="I65" s="72">
        <v>19.2</v>
      </c>
      <c r="J65" s="96">
        <v>99.64</v>
      </c>
      <c r="K65" s="98"/>
      <c r="L65" s="51"/>
    </row>
    <row r="66" spans="1:12" ht="15" x14ac:dyDescent="0.25">
      <c r="A66" s="15"/>
      <c r="B66" s="16"/>
      <c r="C66" s="11"/>
      <c r="D66" s="100" t="s">
        <v>32</v>
      </c>
      <c r="E66" s="89" t="s">
        <v>45</v>
      </c>
      <c r="F66" s="90">
        <v>20</v>
      </c>
      <c r="G66" s="93">
        <v>1.32</v>
      </c>
      <c r="H66" s="93">
        <v>0.22</v>
      </c>
      <c r="I66" s="94">
        <v>8.1999999999999993</v>
      </c>
      <c r="J66" s="93">
        <v>40.06</v>
      </c>
      <c r="K66" s="98"/>
      <c r="L66" s="51"/>
    </row>
    <row r="67" spans="1:12" ht="15.75" thickBot="1" x14ac:dyDescent="0.3">
      <c r="A67" s="15"/>
      <c r="B67" s="16"/>
      <c r="C67" s="11"/>
      <c r="D67" s="101" t="s">
        <v>67</v>
      </c>
      <c r="E67" s="148" t="s">
        <v>48</v>
      </c>
      <c r="F67" s="92">
        <v>200</v>
      </c>
      <c r="G67" s="92">
        <v>0.05</v>
      </c>
      <c r="H67" s="92">
        <v>0</v>
      </c>
      <c r="I67" s="95">
        <v>12.6</v>
      </c>
      <c r="J67" s="92">
        <v>50.6</v>
      </c>
      <c r="K67" s="70">
        <v>348</v>
      </c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38</v>
      </c>
      <c r="E69" s="9"/>
      <c r="F69" s="21">
        <f>SUM(F60:F68)</f>
        <v>760</v>
      </c>
      <c r="G69" s="21">
        <f t="shared" ref="G69" si="16">SUM(G60:G68)</f>
        <v>25.770000000000003</v>
      </c>
      <c r="H69" s="21">
        <f t="shared" ref="H69" si="17">SUM(H60:H68)</f>
        <v>26.46</v>
      </c>
      <c r="I69" s="21">
        <f t="shared" ref="I69" si="18">SUM(I60:I68)</f>
        <v>112.60000000000001</v>
      </c>
      <c r="J69" s="21">
        <f t="shared" ref="J69" si="19">SUM(J60:J68)</f>
        <v>792.22000000000014</v>
      </c>
      <c r="K69" s="27"/>
      <c r="L69" s="21">
        <v>103</v>
      </c>
    </row>
    <row r="70" spans="1:12" ht="15" x14ac:dyDescent="0.25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20">SUM(G70:G73)</f>
        <v>0</v>
      </c>
      <c r="H74" s="21">
        <f t="shared" ref="H74" si="21">SUM(H70:H73)</f>
        <v>0</v>
      </c>
      <c r="I74" s="21">
        <f t="shared" ref="I74" si="22">SUM(I70:I73)</f>
        <v>0</v>
      </c>
      <c r="J74" s="21">
        <f t="shared" ref="J74" si="23">SUM(J70:J73)</f>
        <v>0</v>
      </c>
      <c r="K74" s="27"/>
      <c r="L74" s="21"/>
    </row>
    <row r="75" spans="1:12" ht="15" x14ac:dyDescent="0.25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4">SUM(G75:G80)</f>
        <v>0</v>
      </c>
      <c r="H81" s="21">
        <f t="shared" ref="H81" si="25">SUM(H75:H80)</f>
        <v>0</v>
      </c>
      <c r="I81" s="21">
        <f t="shared" ref="I81" si="26">SUM(I75:I80)</f>
        <v>0</v>
      </c>
      <c r="J81" s="21">
        <f t="shared" ref="J81" si="27">SUM(J75:J80)</f>
        <v>0</v>
      </c>
      <c r="K81" s="27"/>
      <c r="L81" s="21">
        <f t="shared" ref="L81" ca="1" si="28">SUM(L75:L83)</f>
        <v>0</v>
      </c>
    </row>
    <row r="82" spans="1:12" ht="15" x14ac:dyDescent="0.25">
      <c r="A82" s="178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29">SUM(G82:G87)</f>
        <v>0</v>
      </c>
      <c r="H88" s="21">
        <f t="shared" ref="H88" si="30">SUM(H82:H87)</f>
        <v>0</v>
      </c>
      <c r="I88" s="21">
        <f t="shared" ref="I88" si="31">SUM(I82:I87)</f>
        <v>0</v>
      </c>
      <c r="J88" s="21">
        <f t="shared" ref="J88" si="32">SUM(J82:J87)</f>
        <v>0</v>
      </c>
      <c r="K88" s="27"/>
      <c r="L88" s="21">
        <f t="shared" ref="L88" ca="1" si="33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220" t="s">
        <v>4</v>
      </c>
      <c r="D89" s="221"/>
      <c r="E89" s="33"/>
      <c r="F89" s="34">
        <f>F55+F59+F69+F74+F81+F88</f>
        <v>1350</v>
      </c>
      <c r="G89" s="34">
        <f t="shared" ref="G89" si="34">G55+G59+G69+G74+G81+G88</f>
        <v>44.38</v>
      </c>
      <c r="H89" s="34">
        <f t="shared" ref="H89" si="35">H55+H59+H69+H74+H81+H88</f>
        <v>45.814999999999998</v>
      </c>
      <c r="I89" s="34">
        <f t="shared" ref="I89" si="36">I55+I59+I69+I74+I81+I88</f>
        <v>193.09</v>
      </c>
      <c r="J89" s="34">
        <f t="shared" ref="J89" si="37">J55+J59+J69+J74+J81+J88</f>
        <v>1364.9500000000003</v>
      </c>
      <c r="K89" s="35"/>
      <c r="L89" s="34">
        <f>SUM(L55,L69,L74)</f>
        <v>180.76</v>
      </c>
    </row>
    <row r="90" spans="1:12" ht="15" x14ac:dyDescent="0.25">
      <c r="A90" s="22">
        <v>1</v>
      </c>
      <c r="B90" s="23">
        <v>3</v>
      </c>
      <c r="C90" s="24" t="s">
        <v>19</v>
      </c>
      <c r="D90" s="79" t="s">
        <v>20</v>
      </c>
      <c r="E90" s="215" t="s">
        <v>98</v>
      </c>
      <c r="F90" s="103">
        <v>190</v>
      </c>
      <c r="G90" s="105">
        <v>14.44</v>
      </c>
      <c r="H90" s="105">
        <v>12.6</v>
      </c>
      <c r="I90" s="106">
        <v>38.9</v>
      </c>
      <c r="J90" s="105">
        <v>326.76</v>
      </c>
      <c r="K90" s="203">
        <v>29</v>
      </c>
      <c r="L90" s="48"/>
    </row>
    <row r="91" spans="1:12" ht="15" x14ac:dyDescent="0.25">
      <c r="A91" s="25"/>
      <c r="B91" s="16"/>
      <c r="C91" s="11"/>
      <c r="D91" s="114" t="s">
        <v>21</v>
      </c>
      <c r="E91" s="149" t="s">
        <v>74</v>
      </c>
      <c r="F91" s="103">
        <v>200</v>
      </c>
      <c r="G91" s="107">
        <v>0.24</v>
      </c>
      <c r="H91" s="107">
        <v>0.09</v>
      </c>
      <c r="I91" s="108">
        <v>11</v>
      </c>
      <c r="J91" s="107">
        <v>45.77</v>
      </c>
      <c r="K91" s="113">
        <v>377</v>
      </c>
      <c r="L91" s="51"/>
    </row>
    <row r="92" spans="1:12" ht="15" x14ac:dyDescent="0.25">
      <c r="A92" s="25"/>
      <c r="B92" s="16"/>
      <c r="C92" s="11"/>
      <c r="D92" s="114" t="s">
        <v>22</v>
      </c>
      <c r="E92" s="61" t="s">
        <v>73</v>
      </c>
      <c r="F92" s="66">
        <f>40+20</f>
        <v>60</v>
      </c>
      <c r="G92" s="66">
        <f>3.28+1.32</f>
        <v>4.5999999999999996</v>
      </c>
      <c r="H92" s="66">
        <f>1.08+0.22</f>
        <v>1.3</v>
      </c>
      <c r="I92" s="72">
        <f>19.2+8.2</f>
        <v>27.4</v>
      </c>
      <c r="J92" s="66">
        <f>99.64+40.06</f>
        <v>139.69999999999999</v>
      </c>
      <c r="K92" s="69"/>
      <c r="L92" s="51"/>
    </row>
    <row r="93" spans="1:12" ht="15" x14ac:dyDescent="0.25">
      <c r="A93" s="25"/>
      <c r="B93" s="16"/>
      <c r="C93" s="11"/>
      <c r="D93" s="110" t="s">
        <v>26</v>
      </c>
      <c r="E93" s="149" t="s">
        <v>57</v>
      </c>
      <c r="F93" s="103">
        <v>60</v>
      </c>
      <c r="G93" s="105">
        <v>0.86</v>
      </c>
      <c r="H93" s="105">
        <v>6.1</v>
      </c>
      <c r="I93" s="106">
        <v>5.84</v>
      </c>
      <c r="J93" s="105">
        <v>81.8</v>
      </c>
      <c r="K93" s="112">
        <v>67</v>
      </c>
      <c r="L93" s="51"/>
    </row>
    <row r="94" spans="1:12" ht="15.75" thickBot="1" x14ac:dyDescent="0.3">
      <c r="A94" s="25"/>
      <c r="B94" s="16"/>
      <c r="C94" s="11"/>
      <c r="D94" s="111" t="s">
        <v>29</v>
      </c>
      <c r="E94" s="179"/>
      <c r="F94" s="180"/>
      <c r="G94" s="181"/>
      <c r="H94" s="181"/>
      <c r="I94" s="182"/>
      <c r="J94" s="181"/>
      <c r="K94" s="183"/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38</v>
      </c>
      <c r="E97" s="9"/>
      <c r="F97" s="21">
        <f>SUM(F90:F96)</f>
        <v>510</v>
      </c>
      <c r="G97" s="21">
        <f t="shared" ref="G97" si="38">SUM(G90:G96)</f>
        <v>20.14</v>
      </c>
      <c r="H97" s="21">
        <f t="shared" ref="H97" si="39">SUM(H90:H96)</f>
        <v>20.09</v>
      </c>
      <c r="I97" s="21">
        <f t="shared" ref="I97" si="40">SUM(I90:I96)</f>
        <v>83.14</v>
      </c>
      <c r="J97" s="21">
        <f t="shared" ref="J97" si="41">SUM(J90:J96)</f>
        <v>594.03</v>
      </c>
      <c r="K97" s="27"/>
      <c r="L97" s="21">
        <v>77.760000000000005</v>
      </c>
    </row>
    <row r="98" spans="1:12" ht="15" x14ac:dyDescent="0.25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42">SUM(G98:G100)</f>
        <v>0</v>
      </c>
      <c r="H101" s="21">
        <f>SUM(H98:H100)</f>
        <v>0</v>
      </c>
      <c r="I101" s="21">
        <f t="shared" ref="I101" si="43">SUM(I98:I100)</f>
        <v>0</v>
      </c>
      <c r="J101" s="21">
        <f t="shared" ref="J101" si="44">SUM(J98:J100)</f>
        <v>0</v>
      </c>
      <c r="K101" s="27"/>
      <c r="L101" s="21">
        <f t="shared" ref="L101" ca="1" si="45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25</v>
      </c>
      <c r="D102" s="7"/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99" t="s">
        <v>26</v>
      </c>
      <c r="E103" s="149"/>
      <c r="F103" s="103"/>
      <c r="G103" s="105"/>
      <c r="H103" s="105"/>
      <c r="I103" s="106"/>
      <c r="J103" s="105"/>
      <c r="K103" s="204"/>
      <c r="L103" s="51"/>
    </row>
    <row r="104" spans="1:12" ht="15" x14ac:dyDescent="0.25">
      <c r="A104" s="25"/>
      <c r="B104" s="16"/>
      <c r="C104" s="11"/>
      <c r="D104" s="114" t="s">
        <v>27</v>
      </c>
      <c r="E104" s="115" t="s">
        <v>99</v>
      </c>
      <c r="F104" s="116">
        <v>280</v>
      </c>
      <c r="G104" s="119">
        <v>7.3</v>
      </c>
      <c r="H104" s="119">
        <v>12.33</v>
      </c>
      <c r="I104" s="120">
        <v>33.11</v>
      </c>
      <c r="J104" s="119">
        <v>272.61</v>
      </c>
      <c r="K104" s="97">
        <v>118</v>
      </c>
      <c r="L104" s="51"/>
    </row>
    <row r="105" spans="1:12" ht="15" x14ac:dyDescent="0.25">
      <c r="A105" s="25"/>
      <c r="B105" s="16"/>
      <c r="C105" s="11"/>
      <c r="D105" s="114" t="s">
        <v>28</v>
      </c>
      <c r="E105" s="216" t="s">
        <v>83</v>
      </c>
      <c r="F105" s="116">
        <v>190</v>
      </c>
      <c r="G105" s="119">
        <v>16.23</v>
      </c>
      <c r="H105" s="119">
        <v>13</v>
      </c>
      <c r="I105" s="121">
        <v>46.9</v>
      </c>
      <c r="J105" s="119">
        <v>361.52</v>
      </c>
      <c r="K105" s="70">
        <v>259</v>
      </c>
      <c r="L105" s="51"/>
    </row>
    <row r="106" spans="1:12" ht="15" x14ac:dyDescent="0.25">
      <c r="A106" s="25"/>
      <c r="B106" s="16"/>
      <c r="C106" s="11"/>
      <c r="D106" s="114" t="s">
        <v>29</v>
      </c>
      <c r="E106" s="115"/>
      <c r="F106" s="116"/>
      <c r="G106" s="116"/>
      <c r="H106" s="116"/>
      <c r="I106" s="122"/>
      <c r="J106" s="116"/>
      <c r="K106" s="110"/>
      <c r="L106" s="51"/>
    </row>
    <row r="107" spans="1:12" ht="15.75" thickBot="1" x14ac:dyDescent="0.3">
      <c r="A107" s="25"/>
      <c r="B107" s="16"/>
      <c r="C107" s="11"/>
      <c r="D107" s="163" t="s">
        <v>67</v>
      </c>
      <c r="E107" s="215" t="s">
        <v>100</v>
      </c>
      <c r="F107" s="92">
        <v>200</v>
      </c>
      <c r="G107" s="123">
        <v>0.8</v>
      </c>
      <c r="H107" s="123">
        <v>0.09</v>
      </c>
      <c r="I107" s="124">
        <v>13</v>
      </c>
      <c r="J107" s="123">
        <v>56.01</v>
      </c>
      <c r="K107" s="70">
        <v>377</v>
      </c>
      <c r="L107" s="51"/>
    </row>
    <row r="108" spans="1:12" ht="15" x14ac:dyDescent="0.25">
      <c r="A108" s="25"/>
      <c r="B108" s="16"/>
      <c r="C108" s="11"/>
      <c r="D108" s="114" t="s">
        <v>31</v>
      </c>
      <c r="E108" s="115" t="s">
        <v>64</v>
      </c>
      <c r="F108" s="116">
        <v>30</v>
      </c>
      <c r="G108" s="116">
        <v>2.6</v>
      </c>
      <c r="H108" s="116">
        <v>0.81</v>
      </c>
      <c r="I108" s="122">
        <v>14.4</v>
      </c>
      <c r="J108" s="116">
        <v>74.73</v>
      </c>
      <c r="K108" s="110"/>
      <c r="L108" s="51"/>
    </row>
    <row r="109" spans="1:12" ht="15" x14ac:dyDescent="0.25">
      <c r="A109" s="25"/>
      <c r="B109" s="16"/>
      <c r="C109" s="11"/>
      <c r="D109" s="114" t="s">
        <v>32</v>
      </c>
      <c r="E109" s="117" t="s">
        <v>45</v>
      </c>
      <c r="F109" s="118">
        <v>20</v>
      </c>
      <c r="G109" s="118">
        <v>1.32</v>
      </c>
      <c r="H109" s="118">
        <v>0.22</v>
      </c>
      <c r="I109" s="125">
        <v>8.1999999999999993</v>
      </c>
      <c r="J109" s="118">
        <v>40.06</v>
      </c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38</v>
      </c>
      <c r="E111" s="9"/>
      <c r="F111" s="21">
        <f>SUM(F102:F110)</f>
        <v>720</v>
      </c>
      <c r="G111" s="21">
        <f t="shared" ref="G111" si="46">SUM(G102:G110)</f>
        <v>28.250000000000004</v>
      </c>
      <c r="H111" s="21">
        <f t="shared" ref="H111" si="47">SUM(H102:H110)</f>
        <v>26.449999999999996</v>
      </c>
      <c r="I111" s="21">
        <f t="shared" ref="I111" si="48">SUM(I102:I110)</f>
        <v>115.61</v>
      </c>
      <c r="J111" s="21">
        <f t="shared" ref="J111" si="49">SUM(J102:J110)</f>
        <v>804.93000000000006</v>
      </c>
      <c r="K111" s="27"/>
      <c r="L111" s="21">
        <v>103</v>
      </c>
    </row>
    <row r="112" spans="1:12" ht="15" x14ac:dyDescent="0.25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50">SUM(G112:G115)</f>
        <v>0</v>
      </c>
      <c r="H116" s="21">
        <f t="shared" ref="H116" si="51">SUM(H112:H115)</f>
        <v>0</v>
      </c>
      <c r="I116" s="21">
        <f t="shared" ref="I116" si="52">SUM(I112:I115)</f>
        <v>0</v>
      </c>
      <c r="J116" s="21">
        <f t="shared" ref="J116" si="53">SUM(J112:J115)</f>
        <v>0</v>
      </c>
      <c r="K116" s="27"/>
      <c r="L116" s="21"/>
    </row>
    <row r="117" spans="1:12" ht="15" x14ac:dyDescent="0.25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54">SUM(G117:G122)</f>
        <v>0</v>
      </c>
      <c r="H123" s="21">
        <f t="shared" ref="H123" si="55">SUM(H117:H122)</f>
        <v>0</v>
      </c>
      <c r="I123" s="21">
        <f t="shared" ref="I123" si="56">SUM(I117:I122)</f>
        <v>0</v>
      </c>
      <c r="J123" s="21">
        <f t="shared" ref="J123" si="57">SUM(J117:J122)</f>
        <v>0</v>
      </c>
      <c r="K123" s="27"/>
      <c r="L123" s="21">
        <f t="shared" ref="L123" ca="1" si="58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59">SUM(G124:G129)</f>
        <v>0</v>
      </c>
      <c r="H130" s="21">
        <f t="shared" ref="H130" si="60">SUM(H124:H129)</f>
        <v>0</v>
      </c>
      <c r="I130" s="21">
        <f t="shared" ref="I130" si="61">SUM(I124:I129)</f>
        <v>0</v>
      </c>
      <c r="J130" s="21">
        <f t="shared" ref="J130" si="62">SUM(J124:J129)</f>
        <v>0</v>
      </c>
      <c r="K130" s="27"/>
      <c r="L130" s="21">
        <f t="shared" ref="L130" ca="1" si="63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220" t="s">
        <v>4</v>
      </c>
      <c r="D131" s="221"/>
      <c r="E131" s="33"/>
      <c r="F131" s="34">
        <f>F97+F101+F111+F116+F123+F130</f>
        <v>1230</v>
      </c>
      <c r="G131" s="34">
        <f t="shared" ref="G131" si="64">G97+G101+G111+G116+G123+G130</f>
        <v>48.39</v>
      </c>
      <c r="H131" s="34">
        <f t="shared" ref="H131" si="65">H97+H101+H111+H116+H123+H130</f>
        <v>46.539999999999992</v>
      </c>
      <c r="I131" s="34">
        <f t="shared" ref="I131" si="66">I97+I101+I111+I116+I123+I130</f>
        <v>198.75</v>
      </c>
      <c r="J131" s="34">
        <f t="shared" ref="J131" si="67">J97+J101+J111+J116+J123+J130</f>
        <v>1398.96</v>
      </c>
      <c r="K131" s="35"/>
      <c r="L131" s="34">
        <f>SUM(L97,L111,L116)</f>
        <v>180.76</v>
      </c>
    </row>
    <row r="132" spans="1:12" ht="30" x14ac:dyDescent="0.25">
      <c r="A132" s="171">
        <v>1</v>
      </c>
      <c r="B132" s="23">
        <v>4</v>
      </c>
      <c r="C132" s="24" t="s">
        <v>19</v>
      </c>
      <c r="D132" s="79" t="s">
        <v>20</v>
      </c>
      <c r="E132" s="115" t="s">
        <v>101</v>
      </c>
      <c r="F132" s="116">
        <v>215</v>
      </c>
      <c r="G132" s="126">
        <v>7.4</v>
      </c>
      <c r="H132" s="126">
        <v>10.39</v>
      </c>
      <c r="I132" s="120">
        <v>30.1</v>
      </c>
      <c r="J132" s="116">
        <v>243.51</v>
      </c>
      <c r="K132" s="70">
        <v>173</v>
      </c>
      <c r="L132" s="48"/>
    </row>
    <row r="133" spans="1:12" ht="15" x14ac:dyDescent="0.25">
      <c r="A133" s="25"/>
      <c r="B133" s="16"/>
      <c r="C133" s="11"/>
      <c r="D133" s="114" t="s">
        <v>21</v>
      </c>
      <c r="E133" s="142" t="s">
        <v>70</v>
      </c>
      <c r="F133" s="118">
        <v>200</v>
      </c>
      <c r="G133" s="105">
        <v>0.2</v>
      </c>
      <c r="H133" s="105">
        <v>0.05</v>
      </c>
      <c r="I133" s="106">
        <v>10</v>
      </c>
      <c r="J133" s="103">
        <v>41.3</v>
      </c>
      <c r="K133" s="109">
        <v>376</v>
      </c>
      <c r="L133" s="51"/>
    </row>
    <row r="134" spans="1:12" ht="15" x14ac:dyDescent="0.25">
      <c r="A134" s="25"/>
      <c r="B134" s="16"/>
      <c r="C134" s="11"/>
      <c r="D134" s="114" t="s">
        <v>22</v>
      </c>
      <c r="E134" s="141" t="s">
        <v>64</v>
      </c>
      <c r="F134" s="116">
        <v>30</v>
      </c>
      <c r="G134" s="116">
        <v>2.6</v>
      </c>
      <c r="H134" s="116">
        <v>0.81</v>
      </c>
      <c r="I134" s="122">
        <v>14.4</v>
      </c>
      <c r="J134" s="116">
        <v>74.73</v>
      </c>
      <c r="K134" s="110"/>
      <c r="L134" s="51"/>
    </row>
    <row r="135" spans="1:12" ht="15.75" thickBot="1" x14ac:dyDescent="0.3">
      <c r="A135" s="25"/>
      <c r="B135" s="16"/>
      <c r="C135" s="11"/>
      <c r="D135" s="111" t="s">
        <v>69</v>
      </c>
      <c r="E135" s="115" t="s">
        <v>102</v>
      </c>
      <c r="F135" s="115">
        <v>90</v>
      </c>
      <c r="G135" s="115">
        <v>7.1</v>
      </c>
      <c r="H135" s="115">
        <v>6.8</v>
      </c>
      <c r="I135" s="115">
        <v>25.6</v>
      </c>
      <c r="J135" s="115">
        <v>192</v>
      </c>
      <c r="K135" s="115">
        <v>420</v>
      </c>
      <c r="L135" s="51"/>
    </row>
    <row r="136" spans="1:12" ht="15" x14ac:dyDescent="0.25">
      <c r="A136" s="25"/>
      <c r="B136" s="16"/>
      <c r="C136" s="11"/>
      <c r="D136" s="6" t="s">
        <v>66</v>
      </c>
      <c r="E136" s="50" t="s">
        <v>50</v>
      </c>
      <c r="F136" s="234">
        <v>10</v>
      </c>
      <c r="G136" s="234">
        <v>2.7</v>
      </c>
      <c r="H136" s="234">
        <v>1.68</v>
      </c>
      <c r="I136" s="234"/>
      <c r="J136" s="234">
        <v>25.92</v>
      </c>
      <c r="K136" s="235">
        <v>15</v>
      </c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6"/>
      <c r="B138" s="18"/>
      <c r="C138" s="8"/>
      <c r="D138" s="19" t="s">
        <v>38</v>
      </c>
      <c r="E138" s="9"/>
      <c r="F138" s="21">
        <f>SUM(F132:F137)</f>
        <v>545</v>
      </c>
      <c r="G138" s="21">
        <f>SUM(G132:G137)</f>
        <v>20</v>
      </c>
      <c r="H138" s="21">
        <f>SUM(H132:H137)</f>
        <v>19.73</v>
      </c>
      <c r="I138" s="21">
        <f>SUM(I132:I137)</f>
        <v>80.099999999999994</v>
      </c>
      <c r="J138" s="21">
        <f>SUM(J132:J137)</f>
        <v>577.45999999999992</v>
      </c>
      <c r="K138" s="27"/>
      <c r="L138" s="21">
        <v>77.760000000000005</v>
      </c>
    </row>
    <row r="139" spans="1:12" ht="15" x14ac:dyDescent="0.25">
      <c r="A139" s="174">
        <f>A132</f>
        <v>1</v>
      </c>
      <c r="B139" s="14">
        <f>B132</f>
        <v>4</v>
      </c>
      <c r="C139" s="10" t="s">
        <v>24</v>
      </c>
      <c r="D139" s="12" t="s">
        <v>23</v>
      </c>
      <c r="E139" s="50"/>
      <c r="F139" s="51"/>
      <c r="G139" s="51"/>
      <c r="H139" s="51"/>
      <c r="I139" s="51"/>
      <c r="J139" s="51"/>
      <c r="K139" s="52"/>
      <c r="L139" s="51"/>
    </row>
    <row r="140" spans="1:12" ht="15" x14ac:dyDescent="0.25">
      <c r="A140" s="143"/>
      <c r="B140" s="16"/>
      <c r="C140" s="11"/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143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144"/>
      <c r="B142" s="18"/>
      <c r="C142" s="8"/>
      <c r="D142" s="19" t="s">
        <v>38</v>
      </c>
      <c r="E142" s="9"/>
      <c r="F142" s="21">
        <f>SUM(F139:F141)</f>
        <v>0</v>
      </c>
      <c r="G142" s="21">
        <f t="shared" ref="G142" si="68">SUM(G139:G141)</f>
        <v>0</v>
      </c>
      <c r="H142" s="21">
        <f t="shared" ref="H142" si="69">SUM(H139:H141)</f>
        <v>0</v>
      </c>
      <c r="I142" s="21">
        <f t="shared" ref="I142" si="70">SUM(I139:I141)</f>
        <v>0</v>
      </c>
      <c r="J142" s="21">
        <f t="shared" ref="J142" si="71">SUM(J139:J141)</f>
        <v>0</v>
      </c>
      <c r="K142" s="27"/>
      <c r="L142" s="21">
        <f t="shared" ref="L142" ca="1" si="72">SUM(L139:L147)</f>
        <v>0</v>
      </c>
    </row>
    <row r="143" spans="1:12" ht="15" x14ac:dyDescent="0.25">
      <c r="A143" s="174">
        <f>A132</f>
        <v>1</v>
      </c>
      <c r="B143" s="14">
        <f>B132</f>
        <v>4</v>
      </c>
      <c r="C143" s="10" t="s">
        <v>25</v>
      </c>
      <c r="D143" s="99" t="s">
        <v>26</v>
      </c>
      <c r="E143" s="102"/>
      <c r="F143" s="103"/>
      <c r="G143" s="107"/>
      <c r="H143" s="107"/>
      <c r="I143" s="108"/>
      <c r="J143" s="107"/>
      <c r="K143" s="110"/>
      <c r="L143" s="51"/>
    </row>
    <row r="144" spans="1:12" ht="30" x14ac:dyDescent="0.25">
      <c r="A144" s="25"/>
      <c r="B144" s="16"/>
      <c r="C144" s="11"/>
      <c r="D144" s="114" t="s">
        <v>27</v>
      </c>
      <c r="E144" s="115" t="s">
        <v>103</v>
      </c>
      <c r="F144" s="116">
        <v>250</v>
      </c>
      <c r="G144" s="119">
        <v>6.99</v>
      </c>
      <c r="H144" s="119">
        <v>3.4</v>
      </c>
      <c r="I144" s="121">
        <v>24.48</v>
      </c>
      <c r="J144" s="119">
        <v>156.47999999999999</v>
      </c>
      <c r="K144" s="110">
        <v>102</v>
      </c>
      <c r="L144" s="51"/>
    </row>
    <row r="145" spans="1:12" ht="30" x14ac:dyDescent="0.25">
      <c r="A145" s="25"/>
      <c r="B145" s="16"/>
      <c r="C145" s="11"/>
      <c r="D145" s="114" t="s">
        <v>28</v>
      </c>
      <c r="E145" s="216" t="s">
        <v>104</v>
      </c>
      <c r="F145" s="116">
        <v>250</v>
      </c>
      <c r="G145" s="119">
        <f>5.47+11.2</f>
        <v>16.669999999999998</v>
      </c>
      <c r="H145" s="119">
        <f>6.37+15.48</f>
        <v>21.85</v>
      </c>
      <c r="I145" s="121">
        <f>34.34+22.2</f>
        <v>56.540000000000006</v>
      </c>
      <c r="J145" s="119">
        <f>216.57+272.92</f>
        <v>489.49</v>
      </c>
      <c r="K145" s="214" t="s">
        <v>105</v>
      </c>
      <c r="L145" s="51"/>
    </row>
    <row r="146" spans="1:12" ht="15" x14ac:dyDescent="0.25">
      <c r="A146" s="25"/>
      <c r="B146" s="16"/>
      <c r="C146" s="11"/>
      <c r="D146" s="114" t="s">
        <v>29</v>
      </c>
      <c r="E146" s="186"/>
      <c r="F146" s="185"/>
      <c r="G146" s="187"/>
      <c r="H146" s="187"/>
      <c r="I146" s="188"/>
      <c r="J146" s="187"/>
      <c r="K146" s="187"/>
      <c r="L146" s="51"/>
    </row>
    <row r="147" spans="1:12" ht="15" x14ac:dyDescent="0.25">
      <c r="A147" s="25"/>
      <c r="B147" s="16"/>
      <c r="C147" s="11"/>
      <c r="D147" s="101" t="s">
        <v>67</v>
      </c>
      <c r="E147" s="115" t="s">
        <v>55</v>
      </c>
      <c r="F147" s="116">
        <v>200</v>
      </c>
      <c r="G147" s="116">
        <v>0.17</v>
      </c>
      <c r="H147" s="116">
        <v>0.17</v>
      </c>
      <c r="I147" s="122">
        <v>19.18</v>
      </c>
      <c r="J147" s="116">
        <v>76.8</v>
      </c>
      <c r="K147" s="184">
        <v>342</v>
      </c>
      <c r="L147" s="51"/>
    </row>
    <row r="148" spans="1:12" ht="15" x14ac:dyDescent="0.25">
      <c r="A148" s="25"/>
      <c r="B148" s="16"/>
      <c r="C148" s="11"/>
      <c r="D148" s="114" t="s">
        <v>31</v>
      </c>
      <c r="E148" s="115" t="s">
        <v>64</v>
      </c>
      <c r="F148" s="116">
        <v>30</v>
      </c>
      <c r="G148" s="119">
        <v>2.6</v>
      </c>
      <c r="H148" s="119">
        <v>0.81</v>
      </c>
      <c r="I148" s="121">
        <v>14.4</v>
      </c>
      <c r="J148" s="119">
        <v>74.73</v>
      </c>
      <c r="K148" s="110"/>
      <c r="L148" s="51"/>
    </row>
    <row r="149" spans="1:12" ht="15" x14ac:dyDescent="0.25">
      <c r="A149" s="25"/>
      <c r="B149" s="16"/>
      <c r="C149" s="11"/>
      <c r="D149" s="114" t="s">
        <v>32</v>
      </c>
      <c r="E149" s="117" t="s">
        <v>45</v>
      </c>
      <c r="F149" s="118">
        <v>20</v>
      </c>
      <c r="G149" s="127">
        <v>1.32</v>
      </c>
      <c r="H149" s="127">
        <v>0.22</v>
      </c>
      <c r="I149" s="128">
        <v>8.1999999999999993</v>
      </c>
      <c r="J149" s="127">
        <v>40.06</v>
      </c>
      <c r="K149" s="110"/>
      <c r="L149" s="51"/>
    </row>
    <row r="150" spans="1:12" ht="15" x14ac:dyDescent="0.25">
      <c r="A150" s="25"/>
      <c r="B150" s="16"/>
      <c r="C150" s="11"/>
      <c r="D150" s="6"/>
      <c r="E150" s="115"/>
      <c r="F150" s="116"/>
      <c r="G150" s="116"/>
      <c r="H150" s="116"/>
      <c r="I150" s="122"/>
      <c r="J150" s="116"/>
      <c r="K150" s="70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6"/>
      <c r="B152" s="18"/>
      <c r="C152" s="8"/>
      <c r="D152" s="19" t="s">
        <v>38</v>
      </c>
      <c r="E152" s="9"/>
      <c r="F152" s="21">
        <f>SUM(F143:F151)</f>
        <v>750</v>
      </c>
      <c r="G152" s="21">
        <f t="shared" ref="G152" si="73">SUM(G143:G151)</f>
        <v>27.75</v>
      </c>
      <c r="H152" s="21">
        <f t="shared" ref="H152" si="74">SUM(H143:H151)</f>
        <v>26.45</v>
      </c>
      <c r="I152" s="21">
        <f t="shared" ref="I152" si="75">SUM(I143:I151)</f>
        <v>122.80000000000003</v>
      </c>
      <c r="J152" s="21">
        <f t="shared" ref="J152" si="76">SUM(J143:J151)</f>
        <v>837.56</v>
      </c>
      <c r="K152" s="27"/>
      <c r="L152" s="21">
        <v>103</v>
      </c>
    </row>
    <row r="153" spans="1:12" ht="15" x14ac:dyDescent="0.25">
      <c r="A153" s="28">
        <f>A132</f>
        <v>1</v>
      </c>
      <c r="B153" s="14">
        <f>B132</f>
        <v>4</v>
      </c>
      <c r="C153" s="10" t="s">
        <v>33</v>
      </c>
      <c r="D153" s="12" t="s">
        <v>34</v>
      </c>
      <c r="E153" s="50"/>
      <c r="F153" s="51"/>
      <c r="G153" s="51"/>
      <c r="H153" s="51"/>
      <c r="I153" s="51"/>
      <c r="J153" s="51"/>
      <c r="K153" s="52"/>
      <c r="L153" s="51"/>
    </row>
    <row r="154" spans="1:12" ht="15" x14ac:dyDescent="0.25">
      <c r="A154" s="25"/>
      <c r="B154" s="16"/>
      <c r="C154" s="11"/>
      <c r="D154" s="12" t="s">
        <v>30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6"/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6"/>
      <c r="B157" s="18"/>
      <c r="C157" s="8"/>
      <c r="D157" s="19" t="s">
        <v>38</v>
      </c>
      <c r="E157" s="9"/>
      <c r="F157" s="21">
        <f>SUM(F153:F156)</f>
        <v>0</v>
      </c>
      <c r="G157" s="21">
        <f t="shared" ref="G157" si="77">SUM(G153:G156)</f>
        <v>0</v>
      </c>
      <c r="H157" s="21">
        <f t="shared" ref="H157" si="78">SUM(H153:H156)</f>
        <v>0</v>
      </c>
      <c r="I157" s="21">
        <f t="shared" ref="I157" si="79">SUM(I153:I156)</f>
        <v>0</v>
      </c>
      <c r="J157" s="21">
        <f t="shared" ref="J157" si="80">SUM(J153:J156)</f>
        <v>0</v>
      </c>
      <c r="K157" s="27"/>
      <c r="L157" s="21"/>
    </row>
    <row r="158" spans="1:12" ht="15" x14ac:dyDescent="0.25">
      <c r="A158" s="28">
        <f>A132</f>
        <v>1</v>
      </c>
      <c r="B158" s="14">
        <f>B132</f>
        <v>4</v>
      </c>
      <c r="C158" s="10" t="s">
        <v>35</v>
      </c>
      <c r="D158" s="7" t="s">
        <v>20</v>
      </c>
      <c r="E158" s="50"/>
      <c r="F158" s="51"/>
      <c r="G158" s="51"/>
      <c r="H158" s="51"/>
      <c r="I158" s="51"/>
      <c r="J158" s="51"/>
      <c r="K158" s="52"/>
      <c r="L158" s="51"/>
    </row>
    <row r="159" spans="1:12" ht="15" x14ac:dyDescent="0.25">
      <c r="A159" s="25"/>
      <c r="B159" s="16"/>
      <c r="C159" s="11"/>
      <c r="D159" s="7" t="s">
        <v>29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22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6"/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6"/>
      <c r="B164" s="18"/>
      <c r="C164" s="8"/>
      <c r="D164" s="19" t="s">
        <v>38</v>
      </c>
      <c r="E164" s="9"/>
      <c r="F164" s="21">
        <f>SUM(F158:F163)</f>
        <v>0</v>
      </c>
      <c r="G164" s="21">
        <f t="shared" ref="G164" si="81">SUM(G158:G163)</f>
        <v>0</v>
      </c>
      <c r="H164" s="21">
        <f t="shared" ref="H164" si="82">SUM(H158:H163)</f>
        <v>0</v>
      </c>
      <c r="I164" s="21">
        <f t="shared" ref="I164" si="83">SUM(I158:I163)</f>
        <v>0</v>
      </c>
      <c r="J164" s="21">
        <f t="shared" ref="J164" si="84">SUM(J158:J163)</f>
        <v>0</v>
      </c>
      <c r="K164" s="27"/>
      <c r="L164" s="21">
        <f t="shared" ref="L164" ca="1" si="85">SUM(L158:L166)</f>
        <v>0</v>
      </c>
    </row>
    <row r="165" spans="1:12" ht="15" x14ac:dyDescent="0.25">
      <c r="A165" s="174">
        <f>A132</f>
        <v>1</v>
      </c>
      <c r="B165" s="14">
        <f>B132</f>
        <v>4</v>
      </c>
      <c r="C165" s="10" t="s">
        <v>36</v>
      </c>
      <c r="D165" s="12" t="s">
        <v>37</v>
      </c>
      <c r="E165" s="50"/>
      <c r="F165" s="51"/>
      <c r="G165" s="51"/>
      <c r="H165" s="51"/>
      <c r="I165" s="51"/>
      <c r="J165" s="51"/>
      <c r="K165" s="52"/>
      <c r="L165" s="51"/>
    </row>
    <row r="166" spans="1:12" ht="15" x14ac:dyDescent="0.25">
      <c r="A166" s="172"/>
      <c r="B166" s="16"/>
      <c r="C166" s="11"/>
      <c r="D166" s="12" t="s">
        <v>34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30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23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6"/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6"/>
      <c r="B171" s="18"/>
      <c r="C171" s="8"/>
      <c r="D171" s="20" t="s">
        <v>38</v>
      </c>
      <c r="E171" s="9"/>
      <c r="F171" s="21">
        <f>SUM(F165:F170)</f>
        <v>0</v>
      </c>
      <c r="G171" s="21">
        <f t="shared" ref="G171" si="86">SUM(G165:G170)</f>
        <v>0</v>
      </c>
      <c r="H171" s="21">
        <f t="shared" ref="H171" si="87">SUM(H165:H170)</f>
        <v>0</v>
      </c>
      <c r="I171" s="21">
        <f t="shared" ref="I171" si="88">SUM(I165:I170)</f>
        <v>0</v>
      </c>
      <c r="J171" s="21">
        <f t="shared" ref="J171" si="89">SUM(J165:J170)</f>
        <v>0</v>
      </c>
      <c r="K171" s="27"/>
      <c r="L171" s="21">
        <f t="shared" ref="L171" ca="1" si="90">SUM(L165:L173)</f>
        <v>0</v>
      </c>
    </row>
    <row r="172" spans="1:12" ht="15.75" customHeight="1" thickBot="1" x14ac:dyDescent="0.25">
      <c r="A172" s="31">
        <f>A132</f>
        <v>1</v>
      </c>
      <c r="B172" s="32">
        <f>B132</f>
        <v>4</v>
      </c>
      <c r="C172" s="220" t="s">
        <v>4</v>
      </c>
      <c r="D172" s="221"/>
      <c r="E172" s="33"/>
      <c r="F172" s="34">
        <f>F138+F142+F152+F157+F164+F171</f>
        <v>1295</v>
      </c>
      <c r="G172" s="34">
        <f t="shared" ref="G172" si="91">G138+G142+G152+G157+G164+G171</f>
        <v>47.75</v>
      </c>
      <c r="H172" s="34">
        <f t="shared" ref="H172" si="92">H138+H142+H152+H157+H164+H171</f>
        <v>46.18</v>
      </c>
      <c r="I172" s="34">
        <f t="shared" ref="I172" si="93">I138+I142+I152+I157+I164+I171</f>
        <v>202.90000000000003</v>
      </c>
      <c r="J172" s="34">
        <f t="shared" ref="J172" si="94">J138+J142+J152+J157+J164+J171</f>
        <v>1415.02</v>
      </c>
      <c r="K172" s="35"/>
      <c r="L172" s="34">
        <f>SUM(L138,L152,L157)</f>
        <v>180.76</v>
      </c>
    </row>
    <row r="173" spans="1:12" ht="30" x14ac:dyDescent="0.25">
      <c r="A173" s="22">
        <v>1</v>
      </c>
      <c r="B173" s="23">
        <v>5</v>
      </c>
      <c r="C173" s="24" t="s">
        <v>19</v>
      </c>
      <c r="D173" s="79" t="s">
        <v>20</v>
      </c>
      <c r="E173" s="216" t="s">
        <v>107</v>
      </c>
      <c r="F173" s="116">
        <v>250</v>
      </c>
      <c r="G173" s="116">
        <f>3.8+12.1</f>
        <v>15.899999999999999</v>
      </c>
      <c r="H173" s="116">
        <f>6.5+12.26</f>
        <v>18.759999999999998</v>
      </c>
      <c r="I173" s="122">
        <f>34.8+7.82</f>
        <v>42.62</v>
      </c>
      <c r="J173" s="116">
        <f>212.9+190.02</f>
        <v>402.92</v>
      </c>
      <c r="K173" s="214" t="s">
        <v>108</v>
      </c>
      <c r="L173" s="48"/>
    </row>
    <row r="174" spans="1:12" ht="15" x14ac:dyDescent="0.25">
      <c r="A174" s="25"/>
      <c r="B174" s="16"/>
      <c r="C174" s="11"/>
      <c r="D174" s="114" t="s">
        <v>21</v>
      </c>
      <c r="E174" s="149" t="s">
        <v>49</v>
      </c>
      <c r="F174" s="116">
        <v>200</v>
      </c>
      <c r="G174" s="116">
        <v>0.04</v>
      </c>
      <c r="H174" s="116">
        <v>5.0000000000000001E-3</v>
      </c>
      <c r="I174" s="122">
        <v>10.1</v>
      </c>
      <c r="J174" s="116">
        <v>40.700000000000003</v>
      </c>
      <c r="K174" s="70">
        <v>377</v>
      </c>
      <c r="L174" s="51"/>
    </row>
    <row r="175" spans="1:12" ht="15.75" thickBot="1" x14ac:dyDescent="0.3">
      <c r="A175" s="25"/>
      <c r="B175" s="16"/>
      <c r="C175" s="11"/>
      <c r="D175" s="114" t="s">
        <v>22</v>
      </c>
      <c r="E175" s="115" t="s">
        <v>61</v>
      </c>
      <c r="F175" s="116">
        <f>30+20</f>
        <v>50</v>
      </c>
      <c r="G175" s="116">
        <f>1.32+2.5</f>
        <v>3.8200000000000003</v>
      </c>
      <c r="H175" s="116">
        <f>0.81+0.22</f>
        <v>1.03</v>
      </c>
      <c r="I175" s="122">
        <f>8.2+9.4</f>
        <v>17.600000000000001</v>
      </c>
      <c r="J175" s="116">
        <f>40.06+54.89</f>
        <v>94.95</v>
      </c>
      <c r="K175" s="110"/>
      <c r="L175" s="51"/>
    </row>
    <row r="176" spans="1:12" ht="15" x14ac:dyDescent="0.25">
      <c r="A176" s="25"/>
      <c r="B176" s="16"/>
      <c r="C176" s="11"/>
      <c r="D176" s="151" t="s">
        <v>29</v>
      </c>
      <c r="E176" s="166"/>
      <c r="F176" s="189"/>
      <c r="G176" s="189"/>
      <c r="H176" s="189"/>
      <c r="I176" s="190"/>
      <c r="J176" s="189"/>
      <c r="K176" s="110"/>
      <c r="L176" s="51"/>
    </row>
    <row r="177" spans="1:12" ht="15" x14ac:dyDescent="0.25">
      <c r="A177" s="25"/>
      <c r="B177" s="16"/>
      <c r="C177" s="11"/>
      <c r="D177" s="152" t="s">
        <v>68</v>
      </c>
      <c r="E177" s="50" t="s">
        <v>106</v>
      </c>
      <c r="F177" s="51">
        <v>100</v>
      </c>
      <c r="G177" s="51">
        <v>0.4</v>
      </c>
      <c r="H177" s="51">
        <v>0.4</v>
      </c>
      <c r="I177" s="51">
        <v>9.8000000000000007</v>
      </c>
      <c r="J177" s="52">
        <v>47</v>
      </c>
      <c r="K177" s="52">
        <v>338</v>
      </c>
      <c r="L177" s="51"/>
    </row>
    <row r="178" spans="1:12" ht="15" x14ac:dyDescent="0.25">
      <c r="A178" s="25"/>
      <c r="B178" s="16"/>
      <c r="C178" s="11"/>
      <c r="D178" s="6"/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6"/>
      <c r="B180" s="18"/>
      <c r="C180" s="8"/>
      <c r="D180" s="19" t="s">
        <v>38</v>
      </c>
      <c r="E180" s="9"/>
      <c r="F180" s="21">
        <f>SUM(F173:F179)</f>
        <v>600</v>
      </c>
      <c r="G180" s="21">
        <f t="shared" ref="G180" si="95">SUM(G173:G179)</f>
        <v>20.159999999999997</v>
      </c>
      <c r="H180" s="21">
        <f t="shared" ref="H180" si="96">SUM(H173:H179)</f>
        <v>20.194999999999997</v>
      </c>
      <c r="I180" s="21">
        <f t="shared" ref="I180" si="97">SUM(I173:I179)</f>
        <v>80.11999999999999</v>
      </c>
      <c r="J180" s="21">
        <f t="shared" ref="J180" si="98">SUM(J173:J179)</f>
        <v>585.57000000000005</v>
      </c>
      <c r="K180" s="27"/>
      <c r="L180" s="21">
        <v>77.760000000000005</v>
      </c>
    </row>
    <row r="181" spans="1:12" ht="15" x14ac:dyDescent="0.25">
      <c r="A181" s="28">
        <f>A173</f>
        <v>1</v>
      </c>
      <c r="B181" s="14">
        <f>B173</f>
        <v>5</v>
      </c>
      <c r="C181" s="10" t="s">
        <v>24</v>
      </c>
      <c r="D181" s="12" t="s">
        <v>23</v>
      </c>
      <c r="E181" s="50"/>
      <c r="F181" s="51"/>
      <c r="G181" s="51"/>
      <c r="H181" s="51"/>
      <c r="I181" s="51"/>
      <c r="J181" s="51"/>
      <c r="K181" s="52"/>
      <c r="L181" s="51"/>
    </row>
    <row r="182" spans="1:12" ht="15" x14ac:dyDescent="0.25">
      <c r="A182" s="25"/>
      <c r="B182" s="16"/>
      <c r="C182" s="11"/>
      <c r="D182" s="6"/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6"/>
      <c r="B184" s="18"/>
      <c r="C184" s="8"/>
      <c r="D184" s="19" t="s">
        <v>38</v>
      </c>
      <c r="E184" s="9"/>
      <c r="F184" s="21">
        <f>SUM(F181:F183)</f>
        <v>0</v>
      </c>
      <c r="G184" s="21">
        <f t="shared" ref="G184" si="99">SUM(G181:G183)</f>
        <v>0</v>
      </c>
      <c r="H184" s="21">
        <f t="shared" ref="H184" si="100">SUM(H181:H183)</f>
        <v>0</v>
      </c>
      <c r="I184" s="21">
        <f t="shared" ref="I184" si="101">SUM(I181:I183)</f>
        <v>0</v>
      </c>
      <c r="J184" s="21">
        <f t="shared" ref="J184" si="102">SUM(J181:J183)</f>
        <v>0</v>
      </c>
      <c r="K184" s="27"/>
      <c r="L184" s="21">
        <f t="shared" ref="L184" ca="1" si="103">SUM(L181:L189)</f>
        <v>0</v>
      </c>
    </row>
    <row r="185" spans="1:12" ht="15" x14ac:dyDescent="0.25">
      <c r="A185" s="28">
        <f>A173</f>
        <v>1</v>
      </c>
      <c r="B185" s="14">
        <f>B173</f>
        <v>5</v>
      </c>
      <c r="C185" s="10" t="s">
        <v>25</v>
      </c>
      <c r="D185" s="99" t="s">
        <v>26</v>
      </c>
      <c r="E185" s="149"/>
      <c r="F185" s="149"/>
      <c r="G185" s="149"/>
      <c r="H185" s="149"/>
      <c r="I185" s="149"/>
      <c r="J185" s="149"/>
      <c r="K185" s="149"/>
      <c r="L185" s="51"/>
    </row>
    <row r="186" spans="1:12" ht="15" x14ac:dyDescent="0.25">
      <c r="A186" s="25"/>
      <c r="B186" s="16"/>
      <c r="C186" s="11"/>
      <c r="D186" s="100" t="s">
        <v>27</v>
      </c>
      <c r="E186" s="150" t="s">
        <v>75</v>
      </c>
      <c r="F186" s="116">
        <v>275</v>
      </c>
      <c r="G186" s="96">
        <v>8.18</v>
      </c>
      <c r="H186" s="96">
        <v>9.1999999999999993</v>
      </c>
      <c r="I186" s="122">
        <v>27.7</v>
      </c>
      <c r="J186" s="96">
        <v>226.32</v>
      </c>
      <c r="K186" s="97">
        <v>112</v>
      </c>
      <c r="L186" s="51"/>
    </row>
    <row r="187" spans="1:12" ht="15" x14ac:dyDescent="0.25">
      <c r="A187" s="25"/>
      <c r="B187" s="16"/>
      <c r="C187" s="11"/>
      <c r="D187" s="100" t="s">
        <v>28</v>
      </c>
      <c r="E187" s="216" t="s">
        <v>109</v>
      </c>
      <c r="F187" s="116">
        <v>190</v>
      </c>
      <c r="G187" s="119">
        <v>15.2</v>
      </c>
      <c r="H187" s="119">
        <v>15.94</v>
      </c>
      <c r="I187" s="121">
        <v>36.36</v>
      </c>
      <c r="J187" s="129">
        <v>349.7</v>
      </c>
      <c r="K187" s="70">
        <v>265</v>
      </c>
      <c r="L187" s="51"/>
    </row>
    <row r="188" spans="1:12" ht="15" x14ac:dyDescent="0.25">
      <c r="A188" s="25"/>
      <c r="B188" s="16"/>
      <c r="C188" s="11"/>
      <c r="D188" s="100" t="s">
        <v>29</v>
      </c>
      <c r="E188" s="115"/>
      <c r="F188" s="116"/>
      <c r="G188" s="116"/>
      <c r="H188" s="116"/>
      <c r="I188" s="122"/>
      <c r="J188" s="96"/>
      <c r="K188" s="70"/>
      <c r="L188" s="51"/>
    </row>
    <row r="189" spans="1:12" ht="15.75" thickBot="1" x14ac:dyDescent="0.3">
      <c r="A189" s="25"/>
      <c r="B189" s="16"/>
      <c r="C189" s="11"/>
      <c r="D189" s="155" t="s">
        <v>30</v>
      </c>
      <c r="E189" s="148" t="s">
        <v>76</v>
      </c>
      <c r="F189" s="92">
        <v>200</v>
      </c>
      <c r="G189" s="92">
        <v>0.05</v>
      </c>
      <c r="H189" s="92">
        <v>0</v>
      </c>
      <c r="I189" s="95">
        <v>12.6</v>
      </c>
      <c r="J189" s="92">
        <v>50.6</v>
      </c>
      <c r="K189" s="70">
        <v>348</v>
      </c>
      <c r="L189" s="51"/>
    </row>
    <row r="190" spans="1:12" ht="15" x14ac:dyDescent="0.25">
      <c r="A190" s="25"/>
      <c r="B190" s="16"/>
      <c r="C190" s="11"/>
      <c r="D190" s="100" t="s">
        <v>31</v>
      </c>
      <c r="E190" s="115" t="s">
        <v>64</v>
      </c>
      <c r="F190" s="116">
        <v>40</v>
      </c>
      <c r="G190" s="96">
        <v>3.28</v>
      </c>
      <c r="H190" s="96">
        <v>1.08</v>
      </c>
      <c r="I190" s="122">
        <v>19.2</v>
      </c>
      <c r="J190" s="96">
        <v>99.64</v>
      </c>
      <c r="K190" s="98"/>
      <c r="L190" s="51"/>
    </row>
    <row r="191" spans="1:12" ht="15" x14ac:dyDescent="0.25">
      <c r="A191" s="25"/>
      <c r="B191" s="16"/>
      <c r="C191" s="11"/>
      <c r="D191" s="100" t="s">
        <v>32</v>
      </c>
      <c r="E191" s="89" t="s">
        <v>45</v>
      </c>
      <c r="F191" s="93">
        <v>20</v>
      </c>
      <c r="G191" s="93">
        <v>1.32</v>
      </c>
      <c r="H191" s="93">
        <v>0.22</v>
      </c>
      <c r="I191" s="94">
        <v>17.2</v>
      </c>
      <c r="J191" s="93">
        <v>76.06</v>
      </c>
      <c r="K191" s="98"/>
      <c r="L191" s="51"/>
    </row>
    <row r="192" spans="1:12" ht="15" x14ac:dyDescent="0.25">
      <c r="A192" s="25"/>
      <c r="B192" s="16"/>
      <c r="C192" s="11"/>
      <c r="D192" s="6"/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6"/>
      <c r="B194" s="18"/>
      <c r="C194" s="8"/>
      <c r="D194" s="19" t="s">
        <v>38</v>
      </c>
      <c r="E194" s="9"/>
      <c r="F194" s="21">
        <f>SUM(F185:F193)</f>
        <v>725</v>
      </c>
      <c r="G194" s="21">
        <f t="shared" ref="G194" si="104">SUM(G185:G193)</f>
        <v>28.03</v>
      </c>
      <c r="H194" s="21">
        <f t="shared" ref="H194" si="105">SUM(H185:H193)</f>
        <v>26.439999999999998</v>
      </c>
      <c r="I194" s="21">
        <f t="shared" ref="I194" si="106">SUM(I185:I193)</f>
        <v>113.06</v>
      </c>
      <c r="J194" s="21">
        <f t="shared" ref="J194" si="107">SUM(J185:J193)</f>
        <v>802.31999999999994</v>
      </c>
      <c r="K194" s="27"/>
      <c r="L194" s="21">
        <v>103</v>
      </c>
    </row>
    <row r="195" spans="1:12" ht="15" x14ac:dyDescent="0.25">
      <c r="A195" s="28">
        <f>A173</f>
        <v>1</v>
      </c>
      <c r="B195" s="14">
        <f>B173</f>
        <v>5</v>
      </c>
      <c r="C195" s="10" t="s">
        <v>33</v>
      </c>
      <c r="D195" s="12" t="s">
        <v>20</v>
      </c>
      <c r="E195" s="50"/>
      <c r="F195" s="51"/>
      <c r="G195" s="51"/>
      <c r="H195" s="51"/>
      <c r="I195" s="51"/>
      <c r="J195" s="51"/>
      <c r="K195" s="52"/>
      <c r="L195" s="51"/>
    </row>
    <row r="196" spans="1:12" ht="15" x14ac:dyDescent="0.25">
      <c r="A196" s="25"/>
      <c r="B196" s="16"/>
      <c r="C196" s="11"/>
      <c r="D196" s="12" t="s">
        <v>30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6" t="s">
        <v>22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6"/>
      <c r="B199" s="18"/>
      <c r="C199" s="8"/>
      <c r="D199" s="19" t="s">
        <v>38</v>
      </c>
      <c r="E199" s="9"/>
      <c r="F199" s="21">
        <f>SUM(F195:F198)</f>
        <v>0</v>
      </c>
      <c r="G199" s="21">
        <f t="shared" ref="G199" si="108">SUM(G195:G198)</f>
        <v>0</v>
      </c>
      <c r="H199" s="21">
        <f t="shared" ref="H199" si="109">SUM(H195:H198)</f>
        <v>0</v>
      </c>
      <c r="I199" s="21">
        <f t="shared" ref="I199" si="110">SUM(I195:I198)</f>
        <v>0</v>
      </c>
      <c r="J199" s="21">
        <f t="shared" ref="J199" si="111">SUM(J195:J198)</f>
        <v>0</v>
      </c>
      <c r="K199" s="27"/>
      <c r="L199" s="21"/>
    </row>
    <row r="200" spans="1:12" ht="15" x14ac:dyDescent="0.25">
      <c r="A200" s="28">
        <f>A173</f>
        <v>1</v>
      </c>
      <c r="B200" s="14">
        <f>B173</f>
        <v>5</v>
      </c>
      <c r="C200" s="10" t="s">
        <v>35</v>
      </c>
      <c r="D200" s="7" t="s">
        <v>20</v>
      </c>
      <c r="E200" s="50"/>
      <c r="F200" s="51"/>
      <c r="G200" s="51"/>
      <c r="H200" s="51"/>
      <c r="I200" s="51"/>
      <c r="J200" s="51"/>
      <c r="K200" s="52"/>
      <c r="L200" s="51"/>
    </row>
    <row r="201" spans="1:12" ht="15" x14ac:dyDescent="0.25">
      <c r="A201" s="25"/>
      <c r="B201" s="16"/>
      <c r="C201" s="11"/>
      <c r="D201" s="7" t="s">
        <v>29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22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6"/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6"/>
      <c r="B206" s="18"/>
      <c r="C206" s="8"/>
      <c r="D206" s="19" t="s">
        <v>38</v>
      </c>
      <c r="E206" s="9"/>
      <c r="F206" s="21">
        <f>SUM(F200:F205)</f>
        <v>0</v>
      </c>
      <c r="G206" s="21">
        <f t="shared" ref="G206" si="112">SUM(G200:G205)</f>
        <v>0</v>
      </c>
      <c r="H206" s="21">
        <f t="shared" ref="H206" si="113">SUM(H200:H205)</f>
        <v>0</v>
      </c>
      <c r="I206" s="21">
        <f t="shared" ref="I206" si="114">SUM(I200:I205)</f>
        <v>0</v>
      </c>
      <c r="J206" s="21">
        <f t="shared" ref="J206" si="115">SUM(J200:J205)</f>
        <v>0</v>
      </c>
      <c r="K206" s="27"/>
      <c r="L206" s="21">
        <f t="shared" ref="L206" ca="1" si="116">SUM(L200:L208)</f>
        <v>0</v>
      </c>
    </row>
    <row r="207" spans="1:12" ht="15" x14ac:dyDescent="0.25">
      <c r="A207" s="28">
        <f>A173</f>
        <v>1</v>
      </c>
      <c r="B207" s="14">
        <f>B173</f>
        <v>5</v>
      </c>
      <c r="C207" s="10" t="s">
        <v>36</v>
      </c>
      <c r="D207" s="12" t="s">
        <v>37</v>
      </c>
      <c r="E207" s="50"/>
      <c r="F207" s="51"/>
      <c r="G207" s="51"/>
      <c r="H207" s="51"/>
      <c r="I207" s="51"/>
      <c r="J207" s="51"/>
      <c r="K207" s="52"/>
      <c r="L207" s="51"/>
    </row>
    <row r="208" spans="1:12" ht="15" x14ac:dyDescent="0.25">
      <c r="A208" s="25"/>
      <c r="B208" s="16"/>
      <c r="C208" s="11"/>
      <c r="D208" s="12" t="s">
        <v>34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30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23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6"/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6"/>
      <c r="B213" s="18"/>
      <c r="C213" s="8"/>
      <c r="D213" s="20" t="s">
        <v>38</v>
      </c>
      <c r="E213" s="9"/>
      <c r="F213" s="21">
        <f>SUM(F207:F212)</f>
        <v>0</v>
      </c>
      <c r="G213" s="21">
        <f t="shared" ref="G213" si="117">SUM(G207:G212)</f>
        <v>0</v>
      </c>
      <c r="H213" s="21">
        <f t="shared" ref="H213" si="118">SUM(H207:H212)</f>
        <v>0</v>
      </c>
      <c r="I213" s="21">
        <f t="shared" ref="I213" si="119">SUM(I207:I212)</f>
        <v>0</v>
      </c>
      <c r="J213" s="21">
        <f t="shared" ref="J213" si="120">SUM(J207:J212)</f>
        <v>0</v>
      </c>
      <c r="K213" s="27"/>
      <c r="L213" s="21">
        <f t="shared" ref="L213" ca="1" si="121">SUM(L207:L215)</f>
        <v>0</v>
      </c>
    </row>
    <row r="214" spans="1:12" ht="15.75" customHeight="1" thickBot="1" x14ac:dyDescent="0.25">
      <c r="A214" s="31">
        <f>A173</f>
        <v>1</v>
      </c>
      <c r="B214" s="32">
        <f>B173</f>
        <v>5</v>
      </c>
      <c r="C214" s="220" t="s">
        <v>4</v>
      </c>
      <c r="D214" s="221"/>
      <c r="E214" s="33"/>
      <c r="F214" s="34">
        <f>F180+F184+F194+F199+F206+F213</f>
        <v>1325</v>
      </c>
      <c r="G214" s="34">
        <f t="shared" ref="G214" si="122">G180+G184+G194+G199+G206+G213</f>
        <v>48.19</v>
      </c>
      <c r="H214" s="34">
        <f t="shared" ref="H214" si="123">H180+H184+H194+H199+H206+H213</f>
        <v>46.634999999999991</v>
      </c>
      <c r="I214" s="34">
        <f t="shared" ref="I214" si="124">I180+I184+I194+I199+I206+I213</f>
        <v>193.18</v>
      </c>
      <c r="J214" s="34">
        <f t="shared" ref="J214" si="125">J180+J184+J194+J199+J206+J213</f>
        <v>1387.8899999999999</v>
      </c>
      <c r="K214" s="35"/>
      <c r="L214" s="34">
        <f>SUM(L180,L194,L199)</f>
        <v>180.76</v>
      </c>
    </row>
    <row r="215" spans="1:12" ht="30" x14ac:dyDescent="0.25">
      <c r="A215" s="171">
        <v>1</v>
      </c>
      <c r="B215" s="23">
        <v>6</v>
      </c>
      <c r="C215" s="24" t="s">
        <v>19</v>
      </c>
      <c r="D215" s="79" t="s">
        <v>20</v>
      </c>
      <c r="E215" s="217" t="s">
        <v>110</v>
      </c>
      <c r="F215" s="96">
        <f>150+90</f>
        <v>240</v>
      </c>
      <c r="G215" s="96">
        <f>5.47+9.19</f>
        <v>14.66</v>
      </c>
      <c r="H215" s="96">
        <f>6.37+5.9</f>
        <v>12.27</v>
      </c>
      <c r="I215" s="122">
        <f>34.34+3.44</f>
        <v>37.78</v>
      </c>
      <c r="J215" s="96">
        <f>216.57+103.62</f>
        <v>320.19</v>
      </c>
      <c r="K215" s="214" t="s">
        <v>111</v>
      </c>
      <c r="L215" s="48"/>
    </row>
    <row r="216" spans="1:12" ht="15" x14ac:dyDescent="0.25">
      <c r="A216" s="25"/>
      <c r="B216" s="16"/>
      <c r="C216" s="11"/>
      <c r="D216" s="100" t="s">
        <v>21</v>
      </c>
      <c r="E216" s="215" t="s">
        <v>112</v>
      </c>
      <c r="F216" s="103">
        <v>197</v>
      </c>
      <c r="G216" s="103">
        <v>0.43</v>
      </c>
      <c r="H216" s="103">
        <v>0.09</v>
      </c>
      <c r="I216" s="87">
        <v>14.4</v>
      </c>
      <c r="J216" s="103">
        <v>60.1</v>
      </c>
      <c r="K216" s="130">
        <v>377</v>
      </c>
      <c r="L216" s="51"/>
    </row>
    <row r="217" spans="1:12" ht="15.75" thickBot="1" x14ac:dyDescent="0.3">
      <c r="A217" s="25"/>
      <c r="B217" s="16"/>
      <c r="C217" s="11"/>
      <c r="D217" s="100" t="s">
        <v>22</v>
      </c>
      <c r="E217" s="115" t="s">
        <v>113</v>
      </c>
      <c r="F217" s="96">
        <f>20+20</f>
        <v>40</v>
      </c>
      <c r="G217" s="96">
        <f>1.64+1.32</f>
        <v>2.96</v>
      </c>
      <c r="H217" s="96">
        <f>0.54+0.22</f>
        <v>0.76</v>
      </c>
      <c r="I217" s="122">
        <f>8.2+9.6</f>
        <v>17.799999999999997</v>
      </c>
      <c r="J217" s="157">
        <f>49.82+40.06</f>
        <v>89.88</v>
      </c>
      <c r="K217" s="98"/>
      <c r="L217" s="51"/>
    </row>
    <row r="218" spans="1:12" ht="15" x14ac:dyDescent="0.25">
      <c r="A218" s="25"/>
      <c r="B218" s="16"/>
      <c r="C218" s="11"/>
      <c r="D218" s="158" t="s">
        <v>77</v>
      </c>
      <c r="E218" s="154" t="s">
        <v>78</v>
      </c>
      <c r="F218" s="73">
        <v>30</v>
      </c>
      <c r="G218" s="73">
        <v>1.8</v>
      </c>
      <c r="H218" s="73">
        <v>6.6</v>
      </c>
      <c r="I218" s="74">
        <v>16.8</v>
      </c>
      <c r="J218" s="73">
        <v>133.80000000000001</v>
      </c>
      <c r="K218" s="98">
        <v>452</v>
      </c>
      <c r="L218" s="51"/>
    </row>
    <row r="219" spans="1:12" ht="15.75" thickBot="1" x14ac:dyDescent="0.3">
      <c r="A219" s="25"/>
      <c r="B219" s="16"/>
      <c r="C219" s="11"/>
      <c r="D219" s="111" t="s">
        <v>29</v>
      </c>
      <c r="E219" s="192"/>
      <c r="F219" s="175"/>
      <c r="G219" s="193"/>
      <c r="H219" s="193"/>
      <c r="I219" s="194"/>
      <c r="J219" s="193"/>
      <c r="K219" s="195"/>
      <c r="L219" s="51"/>
    </row>
    <row r="220" spans="1:12" ht="15" x14ac:dyDescent="0.25">
      <c r="A220" s="25"/>
      <c r="B220" s="16"/>
      <c r="C220" s="11"/>
      <c r="D220" s="6"/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6"/>
      <c r="B222" s="18"/>
      <c r="C222" s="8"/>
      <c r="D222" s="19" t="s">
        <v>38</v>
      </c>
      <c r="E222" s="9"/>
      <c r="F222" s="21">
        <f>SUM(F215:F221)</f>
        <v>507</v>
      </c>
      <c r="G222" s="21">
        <f t="shared" ref="G222" si="126">SUM(G215:G221)</f>
        <v>19.850000000000001</v>
      </c>
      <c r="H222" s="21">
        <f t="shared" ref="H222" si="127">SUM(H215:H221)</f>
        <v>19.72</v>
      </c>
      <c r="I222" s="21">
        <f t="shared" ref="I222" si="128">SUM(I215:I221)</f>
        <v>86.779999999999987</v>
      </c>
      <c r="J222" s="21">
        <f t="shared" ref="J222" si="129">SUM(J215:J221)</f>
        <v>603.97</v>
      </c>
      <c r="K222" s="27"/>
      <c r="L222" s="21">
        <v>77.760000000000005</v>
      </c>
    </row>
    <row r="223" spans="1:12" ht="15" x14ac:dyDescent="0.25">
      <c r="A223" s="28">
        <f>A215</f>
        <v>1</v>
      </c>
      <c r="B223" s="14">
        <f>B215</f>
        <v>6</v>
      </c>
      <c r="C223" s="10" t="s">
        <v>24</v>
      </c>
      <c r="D223" s="12" t="s">
        <v>23</v>
      </c>
      <c r="E223" s="50"/>
      <c r="F223" s="51"/>
      <c r="G223" s="51"/>
      <c r="H223" s="51"/>
      <c r="I223" s="51"/>
      <c r="J223" s="51"/>
      <c r="K223" s="52"/>
      <c r="L223" s="51"/>
    </row>
    <row r="224" spans="1:12" ht="15" x14ac:dyDescent="0.25">
      <c r="A224" s="25"/>
      <c r="B224" s="16"/>
      <c r="C224" s="11"/>
      <c r="D224" s="6"/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6"/>
      <c r="B226" s="18"/>
      <c r="C226" s="8"/>
      <c r="D226" s="19" t="s">
        <v>38</v>
      </c>
      <c r="E226" s="9"/>
      <c r="F226" s="21">
        <f>SUM(F223:F225)</f>
        <v>0</v>
      </c>
      <c r="G226" s="21">
        <f t="shared" ref="G226" si="130">SUM(G223:G225)</f>
        <v>0</v>
      </c>
      <c r="H226" s="21">
        <f t="shared" ref="H226" si="131">SUM(H223:H225)</f>
        <v>0</v>
      </c>
      <c r="I226" s="21">
        <f t="shared" ref="I226" si="132">SUM(I223:I225)</f>
        <v>0</v>
      </c>
      <c r="J226" s="21">
        <f t="shared" ref="J226" si="133">SUM(J223:J225)</f>
        <v>0</v>
      </c>
      <c r="K226" s="27"/>
      <c r="L226" s="21">
        <f t="shared" ref="L226" ca="1" si="134">SUM(L223:L231)</f>
        <v>0</v>
      </c>
    </row>
    <row r="227" spans="1:12" ht="15" x14ac:dyDescent="0.25">
      <c r="A227" s="28">
        <f>A215</f>
        <v>1</v>
      </c>
      <c r="B227" s="14">
        <f>B215</f>
        <v>6</v>
      </c>
      <c r="C227" s="10" t="s">
        <v>25</v>
      </c>
      <c r="D227" s="99" t="s">
        <v>26</v>
      </c>
      <c r="E227" s="149"/>
      <c r="F227" s="149"/>
      <c r="G227" s="149"/>
      <c r="H227" s="149"/>
      <c r="I227" s="149"/>
      <c r="J227" s="149"/>
      <c r="K227" s="149"/>
      <c r="L227" s="51"/>
    </row>
    <row r="228" spans="1:12" ht="30" x14ac:dyDescent="0.25">
      <c r="A228" s="25"/>
      <c r="B228" s="16"/>
      <c r="C228" s="11"/>
      <c r="D228" s="100" t="s">
        <v>27</v>
      </c>
      <c r="E228" s="104" t="s">
        <v>51</v>
      </c>
      <c r="F228" s="96">
        <v>250</v>
      </c>
      <c r="G228" s="96">
        <v>6.5</v>
      </c>
      <c r="H228" s="96">
        <v>8</v>
      </c>
      <c r="I228" s="122">
        <v>9.3000000000000007</v>
      </c>
      <c r="J228" s="96">
        <v>135.4</v>
      </c>
      <c r="K228" s="97">
        <v>88</v>
      </c>
      <c r="L228" s="51"/>
    </row>
    <row r="229" spans="1:12" ht="15" x14ac:dyDescent="0.25">
      <c r="A229" s="25"/>
      <c r="B229" s="16"/>
      <c r="C229" s="11"/>
      <c r="D229" s="100" t="s">
        <v>28</v>
      </c>
      <c r="E229" s="217" t="s">
        <v>56</v>
      </c>
      <c r="F229" s="96">
        <v>190</v>
      </c>
      <c r="G229" s="96">
        <v>14.6</v>
      </c>
      <c r="H229" s="96">
        <v>17.399999999999999</v>
      </c>
      <c r="I229" s="122">
        <v>54.5</v>
      </c>
      <c r="J229" s="96">
        <v>433</v>
      </c>
      <c r="K229" s="205">
        <v>265</v>
      </c>
      <c r="L229" s="51"/>
    </row>
    <row r="230" spans="1:12" ht="15" x14ac:dyDescent="0.25">
      <c r="A230" s="25"/>
      <c r="B230" s="16"/>
      <c r="C230" s="11"/>
      <c r="D230" s="100" t="s">
        <v>29</v>
      </c>
      <c r="E230" s="196"/>
      <c r="F230" s="96"/>
      <c r="G230" s="191"/>
      <c r="H230" s="191"/>
      <c r="I230" s="188"/>
      <c r="J230" s="191"/>
      <c r="K230" s="197"/>
      <c r="L230" s="51"/>
    </row>
    <row r="231" spans="1:12" ht="15.75" thickBot="1" x14ac:dyDescent="0.3">
      <c r="A231" s="25"/>
      <c r="B231" s="16"/>
      <c r="C231" s="11"/>
      <c r="D231" s="164" t="s">
        <v>67</v>
      </c>
      <c r="E231" s="148" t="s">
        <v>79</v>
      </c>
      <c r="F231" s="92">
        <v>200</v>
      </c>
      <c r="G231" s="92">
        <v>0</v>
      </c>
      <c r="H231" s="92">
        <v>0</v>
      </c>
      <c r="I231" s="95">
        <v>20.9</v>
      </c>
      <c r="J231" s="92">
        <v>83.9</v>
      </c>
      <c r="K231" s="70">
        <v>359</v>
      </c>
      <c r="L231" s="51"/>
    </row>
    <row r="232" spans="1:12" ht="15" x14ac:dyDescent="0.25">
      <c r="A232" s="25"/>
      <c r="B232" s="16"/>
      <c r="C232" s="11"/>
      <c r="D232" s="100" t="s">
        <v>31</v>
      </c>
      <c r="E232" s="104" t="s">
        <v>64</v>
      </c>
      <c r="F232" s="96">
        <v>30</v>
      </c>
      <c r="G232" s="96">
        <v>2.6</v>
      </c>
      <c r="H232" s="96">
        <v>0.81</v>
      </c>
      <c r="I232" s="122">
        <v>14.4</v>
      </c>
      <c r="J232" s="96">
        <v>74.73</v>
      </c>
      <c r="K232" s="98"/>
      <c r="L232" s="51"/>
    </row>
    <row r="233" spans="1:12" ht="15" x14ac:dyDescent="0.25">
      <c r="A233" s="25"/>
      <c r="B233" s="16"/>
      <c r="C233" s="11"/>
      <c r="D233" s="100" t="s">
        <v>32</v>
      </c>
      <c r="E233" s="89" t="s">
        <v>45</v>
      </c>
      <c r="F233" s="93">
        <v>30</v>
      </c>
      <c r="G233" s="93">
        <v>1.98</v>
      </c>
      <c r="H233" s="93">
        <v>0.33</v>
      </c>
      <c r="I233" s="94">
        <v>12.3</v>
      </c>
      <c r="J233" s="93">
        <v>60.09</v>
      </c>
      <c r="K233" s="98"/>
      <c r="L233" s="51"/>
    </row>
    <row r="234" spans="1:12" ht="15.75" thickBot="1" x14ac:dyDescent="0.3">
      <c r="A234" s="25"/>
      <c r="B234" s="16"/>
      <c r="C234" s="11"/>
      <c r="D234" s="101"/>
      <c r="E234" s="91"/>
      <c r="F234" s="92"/>
      <c r="G234" s="92"/>
      <c r="H234" s="92"/>
      <c r="I234" s="95"/>
      <c r="J234" s="92"/>
      <c r="K234" s="98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6"/>
      <c r="B236" s="18"/>
      <c r="C236" s="8"/>
      <c r="D236" s="19" t="s">
        <v>38</v>
      </c>
      <c r="E236" s="9"/>
      <c r="F236" s="21">
        <f>SUM(F227:F235)</f>
        <v>700</v>
      </c>
      <c r="G236" s="21">
        <f t="shared" ref="G236" si="135">SUM(G227:G235)</f>
        <v>25.680000000000003</v>
      </c>
      <c r="H236" s="21">
        <f t="shared" ref="H236" si="136">SUM(H227:H235)</f>
        <v>26.539999999999996</v>
      </c>
      <c r="I236" s="21">
        <f t="shared" ref="I236" si="137">SUM(I227:I235)</f>
        <v>111.39999999999999</v>
      </c>
      <c r="J236" s="21">
        <f t="shared" ref="J236" si="138">SUM(J227:J235)</f>
        <v>787.12</v>
      </c>
      <c r="K236" s="27"/>
      <c r="L236" s="21">
        <v>103</v>
      </c>
    </row>
    <row r="237" spans="1:12" ht="15" x14ac:dyDescent="0.25">
      <c r="A237" s="28">
        <f>A215</f>
        <v>1</v>
      </c>
      <c r="B237" s="14">
        <f>B215</f>
        <v>6</v>
      </c>
      <c r="C237" s="10" t="s">
        <v>33</v>
      </c>
      <c r="D237" s="12" t="s">
        <v>34</v>
      </c>
      <c r="E237" s="50"/>
      <c r="F237" s="51"/>
      <c r="G237" s="51"/>
      <c r="H237" s="51"/>
      <c r="I237" s="51"/>
      <c r="J237" s="51"/>
      <c r="K237" s="52"/>
      <c r="L237" s="51"/>
    </row>
    <row r="238" spans="1:12" ht="15" x14ac:dyDescent="0.25">
      <c r="A238" s="25"/>
      <c r="B238" s="16"/>
      <c r="C238" s="11"/>
      <c r="D238" s="12" t="s">
        <v>30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6"/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6"/>
      <c r="B241" s="18"/>
      <c r="C241" s="8"/>
      <c r="D241" s="19" t="s">
        <v>38</v>
      </c>
      <c r="E241" s="9"/>
      <c r="F241" s="21">
        <f>SUM(F237:F240)</f>
        <v>0</v>
      </c>
      <c r="G241" s="21">
        <f t="shared" ref="G241" si="139">SUM(G237:G240)</f>
        <v>0</v>
      </c>
      <c r="H241" s="21">
        <f t="shared" ref="H241" si="140">SUM(H237:H240)</f>
        <v>0</v>
      </c>
      <c r="I241" s="21">
        <f t="shared" ref="I241" si="141">SUM(I237:I240)</f>
        <v>0</v>
      </c>
      <c r="J241" s="21">
        <f t="shared" ref="J241" si="142">SUM(J237:J240)</f>
        <v>0</v>
      </c>
      <c r="K241" s="27"/>
      <c r="L241" s="21"/>
    </row>
    <row r="242" spans="1:12" ht="15" x14ac:dyDescent="0.25">
      <c r="A242" s="28">
        <f>A215</f>
        <v>1</v>
      </c>
      <c r="B242" s="14">
        <f>B215</f>
        <v>6</v>
      </c>
      <c r="C242" s="10" t="s">
        <v>35</v>
      </c>
      <c r="D242" s="7" t="s">
        <v>20</v>
      </c>
      <c r="E242" s="50"/>
      <c r="F242" s="51"/>
      <c r="G242" s="51"/>
      <c r="H242" s="51"/>
      <c r="I242" s="51"/>
      <c r="J242" s="51"/>
      <c r="K242" s="52"/>
      <c r="L242" s="51"/>
    </row>
    <row r="243" spans="1:12" ht="15" x14ac:dyDescent="0.25">
      <c r="A243" s="25"/>
      <c r="B243" s="16"/>
      <c r="C243" s="11"/>
      <c r="D243" s="7" t="s">
        <v>29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22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6"/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6"/>
      <c r="B248" s="18"/>
      <c r="C248" s="8"/>
      <c r="D248" s="19" t="s">
        <v>38</v>
      </c>
      <c r="E248" s="9"/>
      <c r="F248" s="21">
        <f>SUM(F242:F247)</f>
        <v>0</v>
      </c>
      <c r="G248" s="21">
        <f t="shared" ref="G248" si="143">SUM(G242:G247)</f>
        <v>0</v>
      </c>
      <c r="H248" s="21">
        <f t="shared" ref="H248" si="144">SUM(H242:H247)</f>
        <v>0</v>
      </c>
      <c r="I248" s="21">
        <f t="shared" ref="I248" si="145">SUM(I242:I247)</f>
        <v>0</v>
      </c>
      <c r="J248" s="21">
        <f t="shared" ref="J248" si="146">SUM(J242:J247)</f>
        <v>0</v>
      </c>
      <c r="K248" s="27"/>
      <c r="L248" s="21">
        <f t="shared" ref="L248" ca="1" si="147">SUM(L242:L250)</f>
        <v>0</v>
      </c>
    </row>
    <row r="249" spans="1:12" ht="15" x14ac:dyDescent="0.25">
      <c r="A249" s="174">
        <f>A215</f>
        <v>1</v>
      </c>
      <c r="B249" s="14">
        <f>B215</f>
        <v>6</v>
      </c>
      <c r="C249" s="10" t="s">
        <v>36</v>
      </c>
      <c r="D249" s="12" t="s">
        <v>37</v>
      </c>
      <c r="E249" s="50"/>
      <c r="F249" s="51"/>
      <c r="G249" s="51"/>
      <c r="H249" s="51"/>
      <c r="I249" s="51"/>
      <c r="J249" s="51"/>
      <c r="K249" s="52"/>
      <c r="L249" s="51"/>
    </row>
    <row r="250" spans="1:12" ht="15" x14ac:dyDescent="0.25">
      <c r="A250" s="25"/>
      <c r="B250" s="16"/>
      <c r="C250" s="11"/>
      <c r="D250" s="12" t="s">
        <v>34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30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23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6"/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6"/>
      <c r="B255" s="18"/>
      <c r="C255" s="8"/>
      <c r="D255" s="20" t="s">
        <v>38</v>
      </c>
      <c r="E255" s="9"/>
      <c r="F255" s="21">
        <f>SUM(F249:F254)</f>
        <v>0</v>
      </c>
      <c r="G255" s="21">
        <f t="shared" ref="G255" si="148">SUM(G249:G254)</f>
        <v>0</v>
      </c>
      <c r="H255" s="21">
        <f t="shared" ref="H255" si="149">SUM(H249:H254)</f>
        <v>0</v>
      </c>
      <c r="I255" s="21">
        <f t="shared" ref="I255" si="150">SUM(I249:I254)</f>
        <v>0</v>
      </c>
      <c r="J255" s="21">
        <f t="shared" ref="J255" si="151">SUM(J249:J254)</f>
        <v>0</v>
      </c>
      <c r="K255" s="27"/>
      <c r="L255" s="21">
        <f t="shared" ref="L255" ca="1" si="152">SUM(L249:L257)</f>
        <v>0</v>
      </c>
    </row>
    <row r="256" spans="1:12" ht="15.75" customHeight="1" thickBot="1" x14ac:dyDescent="0.25">
      <c r="A256" s="31">
        <f>A215</f>
        <v>1</v>
      </c>
      <c r="B256" s="32">
        <f>B215</f>
        <v>6</v>
      </c>
      <c r="C256" s="220" t="s">
        <v>4</v>
      </c>
      <c r="D256" s="221"/>
      <c r="E256" s="33"/>
      <c r="F256" s="34">
        <f>F222+F226+F236+F241+F248+F255</f>
        <v>1207</v>
      </c>
      <c r="G256" s="34">
        <f t="shared" ref="G256" si="153">G222+G226+G236+G241+G248+G255</f>
        <v>45.53</v>
      </c>
      <c r="H256" s="34">
        <f t="shared" ref="H256" si="154">H222+H226+H236+H241+H248+H255</f>
        <v>46.259999999999991</v>
      </c>
      <c r="I256" s="34">
        <f t="shared" ref="I256" si="155">I222+I226+I236+I241+I248+I255</f>
        <v>198.17999999999998</v>
      </c>
      <c r="J256" s="34">
        <f t="shared" ref="J256" si="156">J222+J226+J236+J241+J248+J255</f>
        <v>1391.0900000000001</v>
      </c>
      <c r="K256" s="35"/>
      <c r="L256" s="34">
        <f>SUM(L222,L236,L241)</f>
        <v>180.76</v>
      </c>
    </row>
    <row r="257" spans="1:12" ht="15" x14ac:dyDescent="0.25">
      <c r="A257" s="171">
        <v>2</v>
      </c>
      <c r="B257" s="23">
        <v>1</v>
      </c>
      <c r="C257" s="24" t="s">
        <v>19</v>
      </c>
      <c r="D257" s="79" t="s">
        <v>20</v>
      </c>
      <c r="E257" s="104" t="s">
        <v>114</v>
      </c>
      <c r="F257" s="96">
        <v>215</v>
      </c>
      <c r="G257" s="96">
        <v>5.9</v>
      </c>
      <c r="H257" s="96">
        <v>8.9</v>
      </c>
      <c r="I257" s="122">
        <v>29</v>
      </c>
      <c r="J257" s="96">
        <v>219.7</v>
      </c>
      <c r="K257" s="131">
        <v>173</v>
      </c>
      <c r="L257" s="48"/>
    </row>
    <row r="258" spans="1:12" ht="15" x14ac:dyDescent="0.25">
      <c r="A258" s="25"/>
      <c r="B258" s="16"/>
      <c r="C258" s="11"/>
      <c r="D258" s="100" t="s">
        <v>21</v>
      </c>
      <c r="E258" s="102" t="s">
        <v>70</v>
      </c>
      <c r="F258" s="93">
        <v>200</v>
      </c>
      <c r="G258" s="93">
        <v>0.2</v>
      </c>
      <c r="H258" s="93">
        <v>0.05</v>
      </c>
      <c r="I258" s="94">
        <v>10</v>
      </c>
      <c r="J258" s="93">
        <v>41.3</v>
      </c>
      <c r="K258" s="130">
        <v>376</v>
      </c>
      <c r="L258" s="51"/>
    </row>
    <row r="259" spans="1:12" ht="15" x14ac:dyDescent="0.25">
      <c r="A259" s="25"/>
      <c r="B259" s="16"/>
      <c r="C259" s="11"/>
      <c r="D259" s="100" t="s">
        <v>22</v>
      </c>
      <c r="E259" s="104" t="s">
        <v>61</v>
      </c>
      <c r="F259" s="96">
        <f>20+20</f>
        <v>40</v>
      </c>
      <c r="G259" s="96">
        <f>1.64+1.32</f>
        <v>2.96</v>
      </c>
      <c r="H259" s="96">
        <f>0.54+0.22</f>
        <v>0.76</v>
      </c>
      <c r="I259" s="122">
        <f>9.6+8.2</f>
        <v>17.799999999999997</v>
      </c>
      <c r="J259" s="96">
        <f>49.82+40.06</f>
        <v>89.88</v>
      </c>
      <c r="K259" s="98"/>
      <c r="L259" s="51"/>
    </row>
    <row r="260" spans="1:12" ht="15.75" thickBot="1" x14ac:dyDescent="0.3">
      <c r="A260" s="25"/>
      <c r="B260" s="16"/>
      <c r="C260" s="11"/>
      <c r="D260" s="98" t="s">
        <v>69</v>
      </c>
      <c r="E260" s="104" t="s">
        <v>115</v>
      </c>
      <c r="F260" s="96">
        <v>70</v>
      </c>
      <c r="G260" s="96">
        <v>9.99</v>
      </c>
      <c r="H260" s="96">
        <v>8.69</v>
      </c>
      <c r="I260" s="122">
        <v>21.1</v>
      </c>
      <c r="J260" s="96">
        <v>202.57</v>
      </c>
      <c r="K260" s="131">
        <v>410</v>
      </c>
      <c r="L260" s="51"/>
    </row>
    <row r="261" spans="1:12" ht="15.75" thickBot="1" x14ac:dyDescent="0.3">
      <c r="A261" s="25"/>
      <c r="B261" s="16"/>
      <c r="C261" s="11"/>
      <c r="D261" s="111" t="s">
        <v>66</v>
      </c>
      <c r="E261" s="80"/>
      <c r="F261" s="73"/>
      <c r="G261" s="73"/>
      <c r="H261" s="73"/>
      <c r="I261" s="74"/>
      <c r="J261" s="73"/>
      <c r="K261" s="132"/>
      <c r="L261" s="51"/>
    </row>
    <row r="262" spans="1:12" ht="15" x14ac:dyDescent="0.25">
      <c r="A262" s="25"/>
      <c r="B262" s="16"/>
      <c r="C262" s="11"/>
      <c r="D262" s="7" t="s">
        <v>23</v>
      </c>
      <c r="E262" s="50" t="s">
        <v>106</v>
      </c>
      <c r="F262" s="51">
        <v>100</v>
      </c>
      <c r="G262" s="51">
        <v>0.4</v>
      </c>
      <c r="H262" s="51">
        <v>0.4</v>
      </c>
      <c r="I262" s="51">
        <v>9.8000000000000007</v>
      </c>
      <c r="J262" s="52">
        <v>47</v>
      </c>
      <c r="K262" s="52">
        <v>338</v>
      </c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6"/>
      <c r="B264" s="18"/>
      <c r="C264" s="8"/>
      <c r="D264" s="19" t="s">
        <v>38</v>
      </c>
      <c r="E264" s="9"/>
      <c r="F264" s="21">
        <f>SUM(F257:F263)</f>
        <v>625</v>
      </c>
      <c r="G264" s="21">
        <f t="shared" ref="G264" si="157">SUM(G257:G263)</f>
        <v>19.45</v>
      </c>
      <c r="H264" s="21">
        <f t="shared" ref="H264" si="158">SUM(H257:H263)</f>
        <v>18.799999999999997</v>
      </c>
      <c r="I264" s="21">
        <f t="shared" ref="I264" si="159">SUM(I257:I263)</f>
        <v>87.7</v>
      </c>
      <c r="J264" s="21">
        <f t="shared" ref="J264" si="160">SUM(J257:J263)</f>
        <v>600.45000000000005</v>
      </c>
      <c r="K264" s="27"/>
      <c r="L264" s="21">
        <v>77.760000000000005</v>
      </c>
    </row>
    <row r="265" spans="1:12" ht="15" x14ac:dyDescent="0.25">
      <c r="A265" s="28">
        <f>A257</f>
        <v>2</v>
      </c>
      <c r="B265" s="14">
        <f>B257</f>
        <v>1</v>
      </c>
      <c r="C265" s="10" t="s">
        <v>24</v>
      </c>
      <c r="D265" s="12" t="s">
        <v>23</v>
      </c>
      <c r="E265" s="50"/>
      <c r="F265" s="51"/>
      <c r="G265" s="51"/>
      <c r="H265" s="51"/>
      <c r="I265" s="51"/>
      <c r="J265" s="51"/>
      <c r="K265" s="52"/>
      <c r="L265" s="51"/>
    </row>
    <row r="266" spans="1:12" ht="15" x14ac:dyDescent="0.25">
      <c r="A266" s="25"/>
      <c r="B266" s="16"/>
      <c r="C266" s="11"/>
      <c r="D266" s="6"/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6"/>
      <c r="B268" s="18"/>
      <c r="C268" s="8"/>
      <c r="D268" s="19" t="s">
        <v>38</v>
      </c>
      <c r="E268" s="9"/>
      <c r="F268" s="21">
        <f>SUM(F265:F267)</f>
        <v>0</v>
      </c>
      <c r="G268" s="21">
        <f t="shared" ref="G268" si="161">SUM(G265:G267)</f>
        <v>0</v>
      </c>
      <c r="H268" s="21">
        <f t="shared" ref="H268" si="162">SUM(H265:H267)</f>
        <v>0</v>
      </c>
      <c r="I268" s="21">
        <f t="shared" ref="I268" si="163">SUM(I265:I267)</f>
        <v>0</v>
      </c>
      <c r="J268" s="21">
        <f t="shared" ref="J268" si="164">SUM(J265:J267)</f>
        <v>0</v>
      </c>
      <c r="K268" s="27"/>
      <c r="L268" s="21">
        <f t="shared" ref="L268" ca="1" si="165">SUM(L265:L273)</f>
        <v>0</v>
      </c>
    </row>
    <row r="269" spans="1:12" ht="15" x14ac:dyDescent="0.25">
      <c r="A269" s="28">
        <f>A257</f>
        <v>2</v>
      </c>
      <c r="B269" s="14">
        <f>B257</f>
        <v>1</v>
      </c>
      <c r="C269" s="10" t="s">
        <v>25</v>
      </c>
      <c r="D269" s="99" t="s">
        <v>26</v>
      </c>
      <c r="E269" s="149"/>
      <c r="F269" s="103"/>
      <c r="G269" s="103"/>
      <c r="H269" s="103"/>
      <c r="I269" s="87"/>
      <c r="J269" s="103"/>
      <c r="K269" s="133"/>
      <c r="L269" s="51"/>
    </row>
    <row r="270" spans="1:12" ht="15" x14ac:dyDescent="0.25">
      <c r="A270" s="25"/>
      <c r="B270" s="16"/>
      <c r="C270" s="11"/>
      <c r="D270" s="100" t="s">
        <v>27</v>
      </c>
      <c r="E270" s="217" t="s">
        <v>46</v>
      </c>
      <c r="F270" s="96">
        <v>250</v>
      </c>
      <c r="G270" s="96">
        <v>7</v>
      </c>
      <c r="H270" s="96">
        <v>8</v>
      </c>
      <c r="I270" s="122">
        <v>17.899999999999999</v>
      </c>
      <c r="J270" s="96">
        <v>172.6</v>
      </c>
      <c r="K270" s="133">
        <v>82</v>
      </c>
      <c r="L270" s="51"/>
    </row>
    <row r="271" spans="1:12" ht="30" x14ac:dyDescent="0.25">
      <c r="A271" s="25"/>
      <c r="B271" s="16"/>
      <c r="C271" s="11"/>
      <c r="D271" s="100" t="s">
        <v>28</v>
      </c>
      <c r="E271" s="217" t="s">
        <v>116</v>
      </c>
      <c r="F271" s="96">
        <f>150+110</f>
        <v>260</v>
      </c>
      <c r="G271" s="96">
        <f>6.03+10.29</f>
        <v>16.32</v>
      </c>
      <c r="H271" s="96">
        <f>6.55+13.2</f>
        <v>19.75</v>
      </c>
      <c r="I271" s="122">
        <f>37.88+20.2</f>
        <v>58.08</v>
      </c>
      <c r="J271" s="96">
        <f>234.59+240.76</f>
        <v>475.35</v>
      </c>
      <c r="K271" s="134" t="s">
        <v>117</v>
      </c>
      <c r="L271" s="51"/>
    </row>
    <row r="272" spans="1:12" ht="15" x14ac:dyDescent="0.25">
      <c r="A272" s="25"/>
      <c r="B272" s="16"/>
      <c r="C272" s="11"/>
      <c r="D272" s="100"/>
      <c r="E272" s="104"/>
      <c r="F272" s="96"/>
      <c r="G272" s="96"/>
      <c r="H272" s="96"/>
      <c r="I272" s="122"/>
      <c r="J272" s="96"/>
      <c r="K272" s="135"/>
      <c r="L272" s="51"/>
    </row>
    <row r="273" spans="1:12" ht="15" x14ac:dyDescent="0.25">
      <c r="A273" s="25"/>
      <c r="B273" s="16"/>
      <c r="C273" s="11"/>
      <c r="D273" s="100" t="s">
        <v>71</v>
      </c>
      <c r="E273" s="156" t="s">
        <v>55</v>
      </c>
      <c r="F273" s="96">
        <v>200</v>
      </c>
      <c r="G273" s="96">
        <v>0.17</v>
      </c>
      <c r="H273" s="96">
        <v>0.17</v>
      </c>
      <c r="I273" s="122">
        <v>19.18</v>
      </c>
      <c r="J273" s="96">
        <v>76.8</v>
      </c>
      <c r="K273" s="134">
        <v>342</v>
      </c>
      <c r="L273" s="51"/>
    </row>
    <row r="274" spans="1:12" ht="15" x14ac:dyDescent="0.25">
      <c r="A274" s="25"/>
      <c r="B274" s="16"/>
      <c r="C274" s="11"/>
      <c r="D274" s="100" t="s">
        <v>31</v>
      </c>
      <c r="E274" s="104" t="s">
        <v>64</v>
      </c>
      <c r="F274" s="96">
        <v>30</v>
      </c>
      <c r="G274" s="96">
        <v>2.6</v>
      </c>
      <c r="H274" s="96">
        <v>0.81</v>
      </c>
      <c r="I274" s="122">
        <v>14.4</v>
      </c>
      <c r="J274" s="96">
        <v>74.73</v>
      </c>
      <c r="K274" s="135"/>
      <c r="L274" s="51"/>
    </row>
    <row r="275" spans="1:12" ht="15" x14ac:dyDescent="0.25">
      <c r="A275" s="25"/>
      <c r="B275" s="16"/>
      <c r="C275" s="11"/>
      <c r="D275" s="100" t="s">
        <v>32</v>
      </c>
      <c r="E275" s="89" t="s">
        <v>45</v>
      </c>
      <c r="F275" s="93">
        <v>20</v>
      </c>
      <c r="G275" s="93">
        <v>1.32</v>
      </c>
      <c r="H275" s="93">
        <v>0.22</v>
      </c>
      <c r="I275" s="94">
        <v>8.1999999999999993</v>
      </c>
      <c r="J275" s="93">
        <v>40.06</v>
      </c>
      <c r="K275" s="135"/>
      <c r="L275" s="51"/>
    </row>
    <row r="276" spans="1:12" ht="15" x14ac:dyDescent="0.25">
      <c r="A276" s="25"/>
      <c r="B276" s="16"/>
      <c r="C276" s="11"/>
      <c r="D276" s="6"/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6"/>
      <c r="B278" s="18"/>
      <c r="C278" s="8"/>
      <c r="D278" s="19" t="s">
        <v>38</v>
      </c>
      <c r="E278" s="9"/>
      <c r="F278" s="21">
        <f>SUM(F269:F277)</f>
        <v>760</v>
      </c>
      <c r="G278" s="21">
        <f t="shared" ref="G278" si="166">SUM(G269:G277)</f>
        <v>27.410000000000004</v>
      </c>
      <c r="H278" s="21">
        <f t="shared" ref="H278" si="167">SUM(H269:H277)</f>
        <v>28.95</v>
      </c>
      <c r="I278" s="21">
        <f t="shared" ref="I278" si="168">SUM(I269:I277)</f>
        <v>117.76</v>
      </c>
      <c r="J278" s="21">
        <f t="shared" ref="J278" si="169">SUM(J269:J277)</f>
        <v>839.54</v>
      </c>
      <c r="K278" s="27"/>
      <c r="L278" s="21">
        <v>103</v>
      </c>
    </row>
    <row r="279" spans="1:12" ht="15" x14ac:dyDescent="0.25">
      <c r="A279" s="28">
        <f>A257</f>
        <v>2</v>
      </c>
      <c r="B279" s="14">
        <f>B257</f>
        <v>1</v>
      </c>
      <c r="C279" s="10" t="s">
        <v>33</v>
      </c>
      <c r="D279" s="12" t="s">
        <v>34</v>
      </c>
      <c r="E279" s="50"/>
      <c r="F279" s="51"/>
      <c r="G279" s="51"/>
      <c r="H279" s="51"/>
      <c r="I279" s="51"/>
      <c r="J279" s="51"/>
      <c r="K279" s="52"/>
      <c r="L279" s="51"/>
    </row>
    <row r="280" spans="1:12" ht="15" x14ac:dyDescent="0.25">
      <c r="A280" s="25"/>
      <c r="B280" s="16"/>
      <c r="C280" s="11"/>
      <c r="D280" s="12" t="s">
        <v>30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6"/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6"/>
      <c r="B283" s="18"/>
      <c r="C283" s="8"/>
      <c r="D283" s="19" t="s">
        <v>38</v>
      </c>
      <c r="E283" s="9"/>
      <c r="F283" s="21">
        <f>SUM(F279:F282)</f>
        <v>0</v>
      </c>
      <c r="G283" s="21">
        <f t="shared" ref="G283" si="170">SUM(G279:G282)</f>
        <v>0</v>
      </c>
      <c r="H283" s="21">
        <f t="shared" ref="H283" si="171">SUM(H279:H282)</f>
        <v>0</v>
      </c>
      <c r="I283" s="21">
        <f t="shared" ref="I283" si="172">SUM(I279:I282)</f>
        <v>0</v>
      </c>
      <c r="J283" s="21">
        <f t="shared" ref="J283" si="173">SUM(J279:J282)</f>
        <v>0</v>
      </c>
      <c r="K283" s="27"/>
      <c r="L283" s="21"/>
    </row>
    <row r="284" spans="1:12" ht="15" x14ac:dyDescent="0.25">
      <c r="A284" s="28">
        <f>A257</f>
        <v>2</v>
      </c>
      <c r="B284" s="14">
        <f>B257</f>
        <v>1</v>
      </c>
      <c r="C284" s="10" t="s">
        <v>35</v>
      </c>
      <c r="D284" s="7" t="s">
        <v>20</v>
      </c>
      <c r="E284" s="50"/>
      <c r="F284" s="51"/>
      <c r="G284" s="51"/>
      <c r="H284" s="51"/>
      <c r="I284" s="51"/>
      <c r="J284" s="51"/>
      <c r="K284" s="52"/>
      <c r="L284" s="51"/>
    </row>
    <row r="285" spans="1:12" ht="15" x14ac:dyDescent="0.25">
      <c r="A285" s="25"/>
      <c r="B285" s="16"/>
      <c r="C285" s="11"/>
      <c r="D285" s="7" t="s">
        <v>29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22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6"/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6"/>
      <c r="B290" s="18"/>
      <c r="C290" s="8"/>
      <c r="D290" s="19" t="s">
        <v>38</v>
      </c>
      <c r="E290" s="9"/>
      <c r="F290" s="21">
        <f>SUM(F284:F289)</f>
        <v>0</v>
      </c>
      <c r="G290" s="21">
        <f t="shared" ref="G290" si="174">SUM(G284:G289)</f>
        <v>0</v>
      </c>
      <c r="H290" s="21">
        <f t="shared" ref="H290" si="175">SUM(H284:H289)</f>
        <v>0</v>
      </c>
      <c r="I290" s="21">
        <f t="shared" ref="I290" si="176">SUM(I284:I289)</f>
        <v>0</v>
      </c>
      <c r="J290" s="21">
        <f t="shared" ref="J290" si="177">SUM(J284:J289)</f>
        <v>0</v>
      </c>
      <c r="K290" s="27"/>
      <c r="L290" s="21">
        <f t="shared" ref="L290" ca="1" si="178">SUM(L284:L292)</f>
        <v>0</v>
      </c>
    </row>
    <row r="291" spans="1:12" ht="15" x14ac:dyDescent="0.25">
      <c r="A291" s="174">
        <v>2</v>
      </c>
      <c r="B291" s="14">
        <f>B257</f>
        <v>1</v>
      </c>
      <c r="C291" s="10" t="s">
        <v>36</v>
      </c>
      <c r="D291" s="12" t="s">
        <v>37</v>
      </c>
      <c r="E291" s="50"/>
      <c r="F291" s="51"/>
      <c r="G291" s="51"/>
      <c r="H291" s="51"/>
      <c r="I291" s="51"/>
      <c r="J291" s="51"/>
      <c r="K291" s="52"/>
      <c r="L291" s="51"/>
    </row>
    <row r="292" spans="1:12" ht="15" x14ac:dyDescent="0.25">
      <c r="A292" s="25"/>
      <c r="B292" s="16"/>
      <c r="C292" s="11"/>
      <c r="D292" s="12" t="s">
        <v>34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30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23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6"/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6"/>
      <c r="B297" s="18"/>
      <c r="C297" s="8"/>
      <c r="D297" s="20" t="s">
        <v>38</v>
      </c>
      <c r="E297" s="9"/>
      <c r="F297" s="21">
        <f>SUM(F291:F296)</f>
        <v>0</v>
      </c>
      <c r="G297" s="21">
        <f t="shared" ref="G297" si="179">SUM(G291:G296)</f>
        <v>0</v>
      </c>
      <c r="H297" s="21">
        <f t="shared" ref="H297" si="180">SUM(H291:H296)</f>
        <v>0</v>
      </c>
      <c r="I297" s="21">
        <f t="shared" ref="I297" si="181">SUM(I291:I296)</f>
        <v>0</v>
      </c>
      <c r="J297" s="21">
        <f t="shared" ref="J297" si="182">SUM(J291:J296)</f>
        <v>0</v>
      </c>
      <c r="K297" s="27"/>
      <c r="L297" s="21">
        <f t="shared" ref="L297" ca="1" si="183">SUM(L291:L299)</f>
        <v>0</v>
      </c>
    </row>
    <row r="298" spans="1:12" ht="15.75" customHeight="1" thickBot="1" x14ac:dyDescent="0.25">
      <c r="A298" s="31">
        <f>A257</f>
        <v>2</v>
      </c>
      <c r="B298" s="32">
        <f>B257</f>
        <v>1</v>
      </c>
      <c r="C298" s="220" t="s">
        <v>4</v>
      </c>
      <c r="D298" s="221"/>
      <c r="E298" s="33"/>
      <c r="F298" s="34">
        <f>F264+F268+F278+F283+F290+F297</f>
        <v>1385</v>
      </c>
      <c r="G298" s="34">
        <f t="shared" ref="G298" si="184">G264+G268+G278+G283+G290+G297</f>
        <v>46.86</v>
      </c>
      <c r="H298" s="34">
        <f t="shared" ref="H298" si="185">H264+H268+H278+H283+H290+H297</f>
        <v>47.75</v>
      </c>
      <c r="I298" s="34">
        <f t="shared" ref="I298" si="186">I264+I268+I278+I283+I290+I297</f>
        <v>205.46</v>
      </c>
      <c r="J298" s="34">
        <f t="shared" ref="J298" si="187">J264+J268+J278+J283+J290+J297</f>
        <v>1439.99</v>
      </c>
      <c r="K298" s="35"/>
      <c r="L298" s="34">
        <f>SUM(L264,L278,L283)</f>
        <v>180.76</v>
      </c>
    </row>
    <row r="299" spans="1:12" ht="30" x14ac:dyDescent="0.25">
      <c r="A299" s="22">
        <v>2</v>
      </c>
      <c r="B299" s="23">
        <v>2</v>
      </c>
      <c r="C299" s="24" t="s">
        <v>19</v>
      </c>
      <c r="D299" s="79" t="s">
        <v>20</v>
      </c>
      <c r="E299" s="218" t="s">
        <v>119</v>
      </c>
      <c r="F299" s="73">
        <f>150+100</f>
        <v>250</v>
      </c>
      <c r="G299" s="73">
        <f>2.9+12.1</f>
        <v>15</v>
      </c>
      <c r="H299" s="73">
        <f>1.1+12.26</f>
        <v>13.36</v>
      </c>
      <c r="I299" s="74">
        <f>34.1+7.82</f>
        <v>41.92</v>
      </c>
      <c r="J299" s="73">
        <f>155.9+190.02</f>
        <v>345.92</v>
      </c>
      <c r="K299" s="219" t="s">
        <v>120</v>
      </c>
      <c r="L299" s="48"/>
    </row>
    <row r="300" spans="1:12" ht="15" x14ac:dyDescent="0.25">
      <c r="A300" s="25"/>
      <c r="B300" s="16"/>
      <c r="C300" s="11"/>
      <c r="D300" s="100" t="s">
        <v>21</v>
      </c>
      <c r="E300" s="156" t="s">
        <v>49</v>
      </c>
      <c r="F300" s="96">
        <v>200</v>
      </c>
      <c r="G300" s="96">
        <v>0.04</v>
      </c>
      <c r="H300" s="96">
        <v>5.0000000000000001E-3</v>
      </c>
      <c r="I300" s="122">
        <v>10.1</v>
      </c>
      <c r="J300" s="96">
        <v>40.700000000000003</v>
      </c>
      <c r="K300" s="135">
        <v>377</v>
      </c>
      <c r="L300" s="51"/>
    </row>
    <row r="301" spans="1:12" ht="15" x14ac:dyDescent="0.25">
      <c r="A301" s="25"/>
      <c r="B301" s="16"/>
      <c r="C301" s="11"/>
      <c r="D301" s="100" t="s">
        <v>22</v>
      </c>
      <c r="E301" s="104" t="s">
        <v>61</v>
      </c>
      <c r="F301" s="96">
        <f>20+30</f>
        <v>50</v>
      </c>
      <c r="G301" s="157">
        <f>2.6+1.32</f>
        <v>3.92</v>
      </c>
      <c r="H301" s="96">
        <f>0.81+0.22</f>
        <v>1.03</v>
      </c>
      <c r="I301" s="122">
        <f>14.4+8.2</f>
        <v>22.6</v>
      </c>
      <c r="J301" s="96">
        <f>74.73+40.06</f>
        <v>114.79</v>
      </c>
      <c r="K301" s="135"/>
      <c r="L301" s="51"/>
    </row>
    <row r="302" spans="1:12" ht="30" x14ac:dyDescent="0.25">
      <c r="A302" s="25"/>
      <c r="B302" s="16"/>
      <c r="C302" s="11"/>
      <c r="D302" s="98" t="s">
        <v>26</v>
      </c>
      <c r="E302" s="217" t="s">
        <v>118</v>
      </c>
      <c r="F302" s="96">
        <v>60</v>
      </c>
      <c r="G302" s="96">
        <v>0.74</v>
      </c>
      <c r="H302" s="96">
        <v>6.05</v>
      </c>
      <c r="I302" s="122">
        <v>5.0999999999999996</v>
      </c>
      <c r="J302" s="96">
        <v>77.8</v>
      </c>
      <c r="K302" s="135">
        <v>62</v>
      </c>
      <c r="L302" s="51"/>
    </row>
    <row r="303" spans="1:12" ht="15.75" thickBot="1" x14ac:dyDescent="0.3">
      <c r="A303" s="25"/>
      <c r="B303" s="16"/>
      <c r="C303" s="11"/>
      <c r="D303" s="111" t="s">
        <v>29</v>
      </c>
      <c r="E303" s="199"/>
      <c r="F303" s="136"/>
      <c r="G303" s="200"/>
      <c r="H303" s="200"/>
      <c r="I303" s="201"/>
      <c r="J303" s="200"/>
      <c r="K303" s="198"/>
      <c r="L303" s="51"/>
    </row>
    <row r="304" spans="1:12" ht="15" x14ac:dyDescent="0.25">
      <c r="A304" s="25"/>
      <c r="B304" s="16"/>
      <c r="C304" s="11"/>
      <c r="D304" s="6"/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6"/>
      <c r="B306" s="18"/>
      <c r="C306" s="8"/>
      <c r="D306" s="19" t="s">
        <v>38</v>
      </c>
      <c r="E306" s="9"/>
      <c r="F306" s="21">
        <f>SUM(F299:F305)</f>
        <v>560</v>
      </c>
      <c r="G306" s="21">
        <f t="shared" ref="G306" si="188">SUM(G299:G305)</f>
        <v>19.7</v>
      </c>
      <c r="H306" s="21">
        <f t="shared" ref="H306" si="189">SUM(H299:H305)</f>
        <v>20.445</v>
      </c>
      <c r="I306" s="21">
        <f t="shared" ref="I306" si="190">SUM(I299:I305)</f>
        <v>79.72</v>
      </c>
      <c r="J306" s="21">
        <f t="shared" ref="J306" si="191">SUM(J299:J305)</f>
        <v>579.21</v>
      </c>
      <c r="K306" s="27"/>
      <c r="L306" s="21">
        <v>77.760000000000005</v>
      </c>
    </row>
    <row r="307" spans="1:12" ht="15" x14ac:dyDescent="0.25">
      <c r="A307" s="28">
        <f>A299</f>
        <v>2</v>
      </c>
      <c r="B307" s="14">
        <v>2</v>
      </c>
      <c r="C307" s="10" t="s">
        <v>24</v>
      </c>
      <c r="D307" s="12" t="s">
        <v>23</v>
      </c>
      <c r="E307" s="50"/>
      <c r="F307" s="51"/>
      <c r="G307" s="51"/>
      <c r="H307" s="51"/>
      <c r="I307" s="51"/>
      <c r="J307" s="51"/>
      <c r="K307" s="52"/>
      <c r="L307" s="51"/>
    </row>
    <row r="308" spans="1:12" ht="15" x14ac:dyDescent="0.25">
      <c r="A308" s="25"/>
      <c r="B308" s="16"/>
      <c r="C308" s="11"/>
      <c r="D308" s="6"/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.75" thickBot="1" x14ac:dyDescent="0.3">
      <c r="A310" s="26"/>
      <c r="B310" s="18"/>
      <c r="C310" s="8"/>
      <c r="D310" s="19" t="s">
        <v>38</v>
      </c>
      <c r="E310" s="9"/>
      <c r="F310" s="21">
        <f>SUM(F307:F309)</f>
        <v>0</v>
      </c>
      <c r="G310" s="21">
        <f t="shared" ref="G310" si="192">SUM(G307:G309)</f>
        <v>0</v>
      </c>
      <c r="H310" s="21">
        <f t="shared" ref="H310" si="193">SUM(H307:H309)</f>
        <v>0</v>
      </c>
      <c r="I310" s="21">
        <f t="shared" ref="I310" si="194">SUM(I307:I309)</f>
        <v>0</v>
      </c>
      <c r="J310" s="21">
        <f t="shared" ref="J310" si="195">SUM(J307:J309)</f>
        <v>0</v>
      </c>
      <c r="K310" s="27"/>
      <c r="L310" s="21">
        <f t="shared" ref="L310" ca="1" si="196">SUM(L307:L315)</f>
        <v>0</v>
      </c>
    </row>
    <row r="311" spans="1:12" ht="15" x14ac:dyDescent="0.25">
      <c r="A311" s="28">
        <f>A299</f>
        <v>2</v>
      </c>
      <c r="B311" s="14">
        <f>B299</f>
        <v>2</v>
      </c>
      <c r="C311" s="10" t="s">
        <v>25</v>
      </c>
      <c r="D311" s="158" t="s">
        <v>77</v>
      </c>
      <c r="E311" s="154" t="s">
        <v>78</v>
      </c>
      <c r="F311" s="73">
        <v>30</v>
      </c>
      <c r="G311" s="73">
        <v>1.8</v>
      </c>
      <c r="H311" s="73">
        <v>6.6</v>
      </c>
      <c r="I311" s="74">
        <v>16.8</v>
      </c>
      <c r="J311" s="73">
        <v>133.80000000000001</v>
      </c>
      <c r="K311" s="98">
        <v>452</v>
      </c>
      <c r="L311" s="51"/>
    </row>
    <row r="312" spans="1:12" ht="15" x14ac:dyDescent="0.25">
      <c r="A312" s="25"/>
      <c r="B312" s="16"/>
      <c r="C312" s="11"/>
      <c r="D312" s="158" t="s">
        <v>80</v>
      </c>
      <c r="E312" s="217" t="s">
        <v>121</v>
      </c>
      <c r="F312" s="96">
        <f>10+275</f>
        <v>285</v>
      </c>
      <c r="G312" s="96">
        <v>8.18</v>
      </c>
      <c r="H312" s="96">
        <v>9.1999999999999993</v>
      </c>
      <c r="I312" s="122">
        <v>27.7</v>
      </c>
      <c r="J312" s="96">
        <v>226.32</v>
      </c>
      <c r="K312" s="52">
        <v>112</v>
      </c>
      <c r="L312" s="51"/>
    </row>
    <row r="313" spans="1:12" ht="15" x14ac:dyDescent="0.25">
      <c r="A313" s="25"/>
      <c r="B313" s="16"/>
      <c r="C313" s="11"/>
      <c r="D313" s="158" t="s">
        <v>81</v>
      </c>
      <c r="E313" s="217" t="s">
        <v>122</v>
      </c>
      <c r="F313" s="96">
        <f>150+90</f>
        <v>240</v>
      </c>
      <c r="G313" s="96">
        <f>5.11+8</f>
        <v>13.11</v>
      </c>
      <c r="H313" s="96">
        <f>2.3+5.98</f>
        <v>8.2800000000000011</v>
      </c>
      <c r="I313" s="122">
        <f>39.12+7.94</f>
        <v>47.059999999999995</v>
      </c>
      <c r="J313" s="96">
        <f>197.62+117.58</f>
        <v>315.2</v>
      </c>
      <c r="K313" s="52" t="s">
        <v>123</v>
      </c>
      <c r="L313" s="51"/>
    </row>
    <row r="314" spans="1:12" ht="15" x14ac:dyDescent="0.25">
      <c r="A314" s="25"/>
      <c r="B314" s="16"/>
      <c r="C314" s="11"/>
      <c r="D314" s="158" t="s">
        <v>29</v>
      </c>
      <c r="E314" s="196"/>
      <c r="F314" s="96"/>
      <c r="G314" s="191"/>
      <c r="H314" s="191"/>
      <c r="I314" s="188"/>
      <c r="J314" s="191"/>
      <c r="K314" s="52"/>
      <c r="L314" s="51"/>
    </row>
    <row r="315" spans="1:12" ht="15" x14ac:dyDescent="0.25">
      <c r="A315" s="25"/>
      <c r="B315" s="16"/>
      <c r="C315" s="11"/>
      <c r="D315" s="165" t="s">
        <v>67</v>
      </c>
      <c r="E315" s="156" t="s">
        <v>48</v>
      </c>
      <c r="F315" s="96">
        <v>200</v>
      </c>
      <c r="G315" s="96">
        <v>0.05</v>
      </c>
      <c r="H315" s="96">
        <v>0</v>
      </c>
      <c r="I315" s="122">
        <v>12.6</v>
      </c>
      <c r="J315" s="96">
        <v>50.6</v>
      </c>
      <c r="K315" s="52">
        <v>348</v>
      </c>
      <c r="L315" s="51"/>
    </row>
    <row r="316" spans="1:12" ht="15" x14ac:dyDescent="0.25">
      <c r="A316" s="25"/>
      <c r="B316" s="16"/>
      <c r="C316" s="11"/>
      <c r="D316" s="158" t="s">
        <v>31</v>
      </c>
      <c r="E316" s="156" t="s">
        <v>64</v>
      </c>
      <c r="F316" s="96">
        <v>20</v>
      </c>
      <c r="G316" s="96">
        <v>2.6</v>
      </c>
      <c r="H316" s="96">
        <v>2.1</v>
      </c>
      <c r="I316" s="122">
        <v>10.4</v>
      </c>
      <c r="J316" s="96">
        <v>70.900000000000006</v>
      </c>
      <c r="K316" s="52"/>
      <c r="L316" s="51"/>
    </row>
    <row r="317" spans="1:12" ht="15" x14ac:dyDescent="0.25">
      <c r="A317" s="25"/>
      <c r="B317" s="16"/>
      <c r="C317" s="11"/>
      <c r="D317" s="158" t="s">
        <v>32</v>
      </c>
      <c r="E317" s="156" t="s">
        <v>45</v>
      </c>
      <c r="F317" s="96">
        <v>20</v>
      </c>
      <c r="G317" s="96">
        <v>1.32</v>
      </c>
      <c r="H317" s="96">
        <v>0.22</v>
      </c>
      <c r="I317" s="122">
        <v>8.1999999999999993</v>
      </c>
      <c r="J317" s="96">
        <v>40.06</v>
      </c>
      <c r="K317" s="52"/>
      <c r="L317" s="51"/>
    </row>
    <row r="318" spans="1:12" ht="15" x14ac:dyDescent="0.25">
      <c r="A318" s="25"/>
      <c r="B318" s="16"/>
      <c r="C318" s="11"/>
      <c r="D318" s="6"/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6"/>
      <c r="B320" s="18"/>
      <c r="C320" s="8"/>
      <c r="D320" s="19" t="s">
        <v>38</v>
      </c>
      <c r="E320" s="9"/>
      <c r="F320" s="21">
        <f>SUM(F311:F319)</f>
        <v>795</v>
      </c>
      <c r="G320" s="21">
        <f t="shared" ref="G320" si="197">SUM(G311:G319)</f>
        <v>27.060000000000002</v>
      </c>
      <c r="H320" s="21">
        <f t="shared" ref="H320" si="198">SUM(H311:H319)</f>
        <v>26.4</v>
      </c>
      <c r="I320" s="21">
        <f t="shared" ref="I320" si="199">SUM(I311:I319)</f>
        <v>122.76</v>
      </c>
      <c r="J320" s="21">
        <f t="shared" ref="J320" si="200">SUM(J311:J319)</f>
        <v>836.87999999999988</v>
      </c>
      <c r="K320" s="27"/>
      <c r="L320" s="21">
        <v>103</v>
      </c>
    </row>
    <row r="321" spans="1:12" ht="15" x14ac:dyDescent="0.25">
      <c r="A321" s="28">
        <f>A299</f>
        <v>2</v>
      </c>
      <c r="B321" s="14">
        <f>B299</f>
        <v>2</v>
      </c>
      <c r="C321" s="10" t="s">
        <v>33</v>
      </c>
      <c r="D321" s="12" t="s">
        <v>28</v>
      </c>
      <c r="E321" s="50"/>
      <c r="F321" s="51"/>
      <c r="G321" s="51"/>
      <c r="H321" s="51"/>
      <c r="I321" s="51"/>
      <c r="J321" s="51"/>
      <c r="K321" s="52"/>
      <c r="L321" s="51"/>
    </row>
    <row r="322" spans="1:12" ht="15" x14ac:dyDescent="0.25">
      <c r="A322" s="25"/>
      <c r="B322" s="16"/>
      <c r="C322" s="11"/>
      <c r="D322" s="12" t="s">
        <v>30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7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6"/>
      <c r="B325" s="18"/>
      <c r="C325" s="8"/>
      <c r="D325" s="19" t="s">
        <v>38</v>
      </c>
      <c r="E325" s="9"/>
      <c r="F325" s="21">
        <f>SUM(F321:F324)</f>
        <v>0</v>
      </c>
      <c r="G325" s="21">
        <f t="shared" ref="G325" si="201">SUM(G321:G324)</f>
        <v>0</v>
      </c>
      <c r="H325" s="21">
        <f t="shared" ref="H325" si="202">SUM(H321:H324)</f>
        <v>0</v>
      </c>
      <c r="I325" s="21">
        <f t="shared" ref="I325" si="203">SUM(I321:I324)</f>
        <v>0</v>
      </c>
      <c r="J325" s="21">
        <f t="shared" ref="J325" si="204">SUM(J321:J324)</f>
        <v>0</v>
      </c>
      <c r="K325" s="27"/>
      <c r="L325" s="21"/>
    </row>
    <row r="326" spans="1:12" ht="15" x14ac:dyDescent="0.25">
      <c r="A326" s="28">
        <f>A299</f>
        <v>2</v>
      </c>
      <c r="B326" s="14">
        <f>B299</f>
        <v>2</v>
      </c>
      <c r="C326" s="10" t="s">
        <v>35</v>
      </c>
      <c r="D326" s="7" t="s">
        <v>20</v>
      </c>
      <c r="E326" s="50"/>
      <c r="F326" s="51"/>
      <c r="G326" s="51"/>
      <c r="H326" s="51"/>
      <c r="I326" s="51"/>
      <c r="J326" s="51"/>
      <c r="K326" s="52"/>
      <c r="L326" s="51"/>
    </row>
    <row r="327" spans="1:12" ht="15" x14ac:dyDescent="0.25">
      <c r="A327" s="25"/>
      <c r="B327" s="16"/>
      <c r="C327" s="11"/>
      <c r="D327" s="7" t="s">
        <v>29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22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6"/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6"/>
      <c r="B332" s="18"/>
      <c r="C332" s="8"/>
      <c r="D332" s="19" t="s">
        <v>38</v>
      </c>
      <c r="E332" s="9"/>
      <c r="F332" s="21">
        <f>SUM(F326:F331)</f>
        <v>0</v>
      </c>
      <c r="G332" s="21">
        <f t="shared" ref="G332" si="205">SUM(G326:G331)</f>
        <v>0</v>
      </c>
      <c r="H332" s="21">
        <f t="shared" ref="H332" si="206">SUM(H326:H331)</f>
        <v>0</v>
      </c>
      <c r="I332" s="21">
        <f t="shared" ref="I332" si="207">SUM(I326:I331)</f>
        <v>0</v>
      </c>
      <c r="J332" s="21">
        <f t="shared" ref="J332" si="208">SUM(J326:J331)</f>
        <v>0</v>
      </c>
      <c r="K332" s="27"/>
      <c r="L332" s="21">
        <f t="shared" ref="L332" ca="1" si="209">SUM(L326:L334)</f>
        <v>0</v>
      </c>
    </row>
    <row r="333" spans="1:12" ht="15" x14ac:dyDescent="0.25">
      <c r="A333" s="28">
        <f>A299</f>
        <v>2</v>
      </c>
      <c r="B333" s="14">
        <f>B299</f>
        <v>2</v>
      </c>
      <c r="C333" s="10" t="s">
        <v>36</v>
      </c>
      <c r="D333" s="12" t="s">
        <v>37</v>
      </c>
      <c r="E333" s="50"/>
      <c r="F333" s="51"/>
      <c r="G333" s="51"/>
      <c r="H333" s="51"/>
      <c r="I333" s="51"/>
      <c r="J333" s="51"/>
      <c r="K333" s="52"/>
      <c r="L333" s="51"/>
    </row>
    <row r="334" spans="1:12" ht="15" x14ac:dyDescent="0.25">
      <c r="A334" s="25"/>
      <c r="B334" s="16"/>
      <c r="C334" s="11"/>
      <c r="D334" s="12" t="s">
        <v>34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30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23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6"/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6"/>
      <c r="B339" s="18"/>
      <c r="C339" s="8"/>
      <c r="D339" s="20" t="s">
        <v>38</v>
      </c>
      <c r="E339" s="9"/>
      <c r="F339" s="21">
        <f>SUM(F333:F338)</f>
        <v>0</v>
      </c>
      <c r="G339" s="21">
        <f t="shared" ref="G339" si="210">SUM(G333:G338)</f>
        <v>0</v>
      </c>
      <c r="H339" s="21">
        <f t="shared" ref="H339" si="211">SUM(H333:H338)</f>
        <v>0</v>
      </c>
      <c r="I339" s="21">
        <f t="shared" ref="I339" si="212">SUM(I333:I338)</f>
        <v>0</v>
      </c>
      <c r="J339" s="21">
        <f t="shared" ref="J339" si="213">SUM(J333:J338)</f>
        <v>0</v>
      </c>
      <c r="K339" s="27"/>
      <c r="L339" s="21">
        <f t="shared" ref="L339" ca="1" si="214">SUM(L333:L341)</f>
        <v>0</v>
      </c>
    </row>
    <row r="340" spans="1:12" ht="15.75" customHeight="1" thickBot="1" x14ac:dyDescent="0.25">
      <c r="A340" s="31">
        <f>A299</f>
        <v>2</v>
      </c>
      <c r="B340" s="32">
        <f>B299</f>
        <v>2</v>
      </c>
      <c r="C340" s="220" t="s">
        <v>4</v>
      </c>
      <c r="D340" s="221"/>
      <c r="E340" s="33"/>
      <c r="F340" s="34">
        <f>F306+F310+F320+F325+F332+F339</f>
        <v>1355</v>
      </c>
      <c r="G340" s="34">
        <f t="shared" ref="G340" si="215">G306+G310+G320+G325+G332+G339</f>
        <v>46.760000000000005</v>
      </c>
      <c r="H340" s="34">
        <f t="shared" ref="H340" si="216">H306+H310+H320+H325+H332+H339</f>
        <v>46.844999999999999</v>
      </c>
      <c r="I340" s="34">
        <f t="shared" ref="I340" si="217">I306+I310+I320+I325+I332+I339</f>
        <v>202.48000000000002</v>
      </c>
      <c r="J340" s="34">
        <f t="shared" ref="J340" si="218">J306+J310+J320+J325+J332+J339</f>
        <v>1416.09</v>
      </c>
      <c r="K340" s="35"/>
      <c r="L340" s="34">
        <f>SUM(L306,L320,L325)</f>
        <v>180.76</v>
      </c>
    </row>
    <row r="341" spans="1:12" ht="30" x14ac:dyDescent="0.25">
      <c r="A341" s="15">
        <v>2</v>
      </c>
      <c r="B341" s="16">
        <v>3</v>
      </c>
      <c r="C341" s="24" t="s">
        <v>19</v>
      </c>
      <c r="D341" s="79" t="s">
        <v>20</v>
      </c>
      <c r="E341" s="217" t="s">
        <v>125</v>
      </c>
      <c r="F341" s="96">
        <f>150+120</f>
        <v>270</v>
      </c>
      <c r="G341" s="96">
        <f>5.47+11.2</f>
        <v>16.669999999999998</v>
      </c>
      <c r="H341" s="96">
        <f>6.37+13</f>
        <v>19.37</v>
      </c>
      <c r="I341" s="122">
        <f>34.34+11</f>
        <v>45.34</v>
      </c>
      <c r="J341" s="96">
        <f>216.57+205.8</f>
        <v>422.37</v>
      </c>
      <c r="K341" s="134" t="s">
        <v>126</v>
      </c>
      <c r="L341" s="48"/>
    </row>
    <row r="342" spans="1:12" ht="15" x14ac:dyDescent="0.25">
      <c r="A342" s="15"/>
      <c r="B342" s="16"/>
      <c r="C342" s="11"/>
      <c r="D342" s="100" t="s">
        <v>21</v>
      </c>
      <c r="E342" s="215" t="s">
        <v>112</v>
      </c>
      <c r="F342" s="103">
        <v>200</v>
      </c>
      <c r="G342" s="103">
        <v>0.43</v>
      </c>
      <c r="H342" s="103">
        <v>0.09</v>
      </c>
      <c r="I342" s="87">
        <v>14.4</v>
      </c>
      <c r="J342" s="103">
        <v>60.1</v>
      </c>
      <c r="K342" s="139">
        <v>377</v>
      </c>
      <c r="L342" s="51"/>
    </row>
    <row r="343" spans="1:12" ht="15" x14ac:dyDescent="0.25">
      <c r="A343" s="15"/>
      <c r="B343" s="16"/>
      <c r="C343" s="11"/>
      <c r="D343" s="100" t="s">
        <v>22</v>
      </c>
      <c r="E343" s="104" t="s">
        <v>61</v>
      </c>
      <c r="F343" s="96">
        <f>30+20</f>
        <v>50</v>
      </c>
      <c r="G343" s="96">
        <f>1.32+0.6</f>
        <v>1.92</v>
      </c>
      <c r="H343" s="96">
        <f>0.81+0.22</f>
        <v>1.03</v>
      </c>
      <c r="I343" s="122">
        <f>14.4+8.2</f>
        <v>22.6</v>
      </c>
      <c r="J343" s="96">
        <f>74.73+40.06</f>
        <v>114.79</v>
      </c>
      <c r="K343" s="135"/>
      <c r="L343" s="51"/>
    </row>
    <row r="344" spans="1:12" ht="15" x14ac:dyDescent="0.25">
      <c r="A344" s="15"/>
      <c r="B344" s="16"/>
      <c r="C344" s="11"/>
      <c r="D344" s="98" t="s">
        <v>26</v>
      </c>
      <c r="E344" s="217" t="s">
        <v>124</v>
      </c>
      <c r="F344" s="96">
        <v>60</v>
      </c>
      <c r="G344" s="96">
        <v>0.8</v>
      </c>
      <c r="H344" s="96">
        <v>0.06</v>
      </c>
      <c r="I344" s="122">
        <v>1.68</v>
      </c>
      <c r="J344" s="96">
        <v>10.46</v>
      </c>
      <c r="K344" s="134">
        <v>71</v>
      </c>
      <c r="L344" s="51"/>
    </row>
    <row r="345" spans="1:12" ht="15" x14ac:dyDescent="0.25">
      <c r="A345" s="15"/>
      <c r="B345" s="16"/>
      <c r="C345" s="11"/>
      <c r="D345" s="7"/>
      <c r="E345" s="50"/>
      <c r="F345" s="51"/>
      <c r="G345" s="51"/>
      <c r="H345" s="51"/>
      <c r="I345" s="51"/>
      <c r="J345" s="51"/>
      <c r="K345" s="52"/>
      <c r="L345" s="51"/>
    </row>
    <row r="346" spans="1:12" ht="15" x14ac:dyDescent="0.25">
      <c r="A346" s="15"/>
      <c r="B346" s="16"/>
      <c r="C346" s="11"/>
      <c r="D346" s="6"/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7"/>
      <c r="B348" s="18"/>
      <c r="C348" s="8"/>
      <c r="D348" s="19" t="s">
        <v>38</v>
      </c>
      <c r="E348" s="9"/>
      <c r="F348" s="21">
        <f>SUM(F341:F347)</f>
        <v>580</v>
      </c>
      <c r="G348" s="21">
        <f t="shared" ref="G348" si="219">SUM(G341:G347)</f>
        <v>19.819999999999997</v>
      </c>
      <c r="H348" s="21">
        <f t="shared" ref="H348" si="220">SUM(H341:H347)</f>
        <v>20.55</v>
      </c>
      <c r="I348" s="21">
        <f t="shared" ref="I348" si="221">SUM(I341:I347)</f>
        <v>84.02000000000001</v>
      </c>
      <c r="J348" s="21">
        <f t="shared" ref="J348" si="222">SUM(J341:J347)</f>
        <v>607.72</v>
      </c>
      <c r="K348" s="27"/>
      <c r="L348" s="21">
        <v>77.760000000000005</v>
      </c>
    </row>
    <row r="349" spans="1:12" ht="15" x14ac:dyDescent="0.25">
      <c r="A349" s="14">
        <f>A341</f>
        <v>2</v>
      </c>
      <c r="B349" s="14">
        <f>B341</f>
        <v>3</v>
      </c>
      <c r="C349" s="10" t="s">
        <v>24</v>
      </c>
      <c r="D349" s="12" t="s">
        <v>23</v>
      </c>
      <c r="E349" s="50"/>
      <c r="F349" s="51"/>
      <c r="G349" s="51"/>
      <c r="H349" s="51"/>
      <c r="I349" s="51"/>
      <c r="J349" s="51"/>
      <c r="K349" s="52"/>
      <c r="L349" s="51"/>
    </row>
    <row r="350" spans="1:12" ht="15" x14ac:dyDescent="0.25">
      <c r="A350" s="15"/>
      <c r="B350" s="16"/>
      <c r="C350" s="11"/>
      <c r="D350" s="6"/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7"/>
      <c r="B352" s="18"/>
      <c r="C352" s="8"/>
      <c r="D352" s="19" t="s">
        <v>38</v>
      </c>
      <c r="E352" s="9"/>
      <c r="F352" s="21">
        <f>SUM(F349:F351)</f>
        <v>0</v>
      </c>
      <c r="G352" s="21">
        <f t="shared" ref="G352" si="223">SUM(G349:G351)</f>
        <v>0</v>
      </c>
      <c r="H352" s="21">
        <f t="shared" ref="H352" si="224">SUM(H349:H351)</f>
        <v>0</v>
      </c>
      <c r="I352" s="21">
        <f t="shared" ref="I352" si="225">SUM(I349:I351)</f>
        <v>0</v>
      </c>
      <c r="J352" s="21">
        <f t="shared" ref="J352" si="226">SUM(J349:J351)</f>
        <v>0</v>
      </c>
      <c r="K352" s="27"/>
      <c r="L352" s="21">
        <f t="shared" ref="L352" ca="1" si="227">SUM(L349:L357)</f>
        <v>0</v>
      </c>
    </row>
    <row r="353" spans="1:12" ht="15" x14ac:dyDescent="0.25">
      <c r="A353" s="14">
        <f>A341</f>
        <v>2</v>
      </c>
      <c r="B353" s="14">
        <f>B341</f>
        <v>3</v>
      </c>
      <c r="C353" s="10" t="s">
        <v>25</v>
      </c>
      <c r="D353" s="99" t="s">
        <v>26</v>
      </c>
      <c r="E353" s="215"/>
      <c r="F353" s="103"/>
      <c r="G353" s="103"/>
      <c r="H353" s="103"/>
      <c r="I353" s="87"/>
      <c r="J353" s="160"/>
      <c r="K353" s="97"/>
      <c r="L353" s="51"/>
    </row>
    <row r="354" spans="1:12" ht="30" x14ac:dyDescent="0.25">
      <c r="A354" s="15"/>
      <c r="B354" s="16"/>
      <c r="C354" s="11"/>
      <c r="D354" s="100" t="s">
        <v>27</v>
      </c>
      <c r="E354" s="217" t="s">
        <v>127</v>
      </c>
      <c r="F354" s="96">
        <v>250</v>
      </c>
      <c r="G354" s="129">
        <v>9.3800000000000008</v>
      </c>
      <c r="H354" s="129">
        <v>9.5</v>
      </c>
      <c r="I354" s="121">
        <v>22.79</v>
      </c>
      <c r="J354" s="129">
        <v>223</v>
      </c>
      <c r="K354" s="97">
        <v>101</v>
      </c>
      <c r="L354" s="51"/>
    </row>
    <row r="355" spans="1:12" ht="15" x14ac:dyDescent="0.25">
      <c r="A355" s="15"/>
      <c r="B355" s="16"/>
      <c r="C355" s="11"/>
      <c r="D355" s="100" t="s">
        <v>28</v>
      </c>
      <c r="E355" s="192" t="s">
        <v>128</v>
      </c>
      <c r="F355" s="96">
        <v>250</v>
      </c>
      <c r="G355" s="96">
        <f>3.8+11.99</f>
        <v>15.79</v>
      </c>
      <c r="H355" s="206">
        <f>6.5+11.05</f>
        <v>17.55</v>
      </c>
      <c r="I355" s="122">
        <f>34.8+24.94</f>
        <v>59.739999999999995</v>
      </c>
      <c r="J355" s="96">
        <f>212.9+247.17</f>
        <v>460.07</v>
      </c>
      <c r="K355" s="214" t="s">
        <v>91</v>
      </c>
      <c r="L355" s="51"/>
    </row>
    <row r="356" spans="1:12" ht="15" x14ac:dyDescent="0.25">
      <c r="A356" s="15"/>
      <c r="B356" s="16"/>
      <c r="C356" s="11"/>
      <c r="D356" s="100" t="s">
        <v>29</v>
      </c>
      <c r="E356" s="196"/>
      <c r="F356" s="96"/>
      <c r="G356" s="191"/>
      <c r="H356" s="191"/>
      <c r="I356" s="188"/>
      <c r="J356" s="191"/>
      <c r="K356" s="70"/>
      <c r="L356" s="51"/>
    </row>
    <row r="357" spans="1:12" ht="15" x14ac:dyDescent="0.25">
      <c r="A357" s="15"/>
      <c r="B357" s="16"/>
      <c r="C357" s="11"/>
      <c r="D357" s="164" t="s">
        <v>67</v>
      </c>
      <c r="E357" s="156" t="s">
        <v>82</v>
      </c>
      <c r="F357" s="96">
        <v>200</v>
      </c>
      <c r="G357" s="96">
        <v>0</v>
      </c>
      <c r="H357" s="96">
        <v>0</v>
      </c>
      <c r="I357" s="122">
        <v>20.9</v>
      </c>
      <c r="J357" s="96">
        <v>83.9</v>
      </c>
      <c r="K357" s="98">
        <v>359</v>
      </c>
      <c r="L357" s="51"/>
    </row>
    <row r="358" spans="1:12" ht="15" x14ac:dyDescent="0.25">
      <c r="A358" s="15"/>
      <c r="B358" s="16"/>
      <c r="C358" s="11"/>
      <c r="D358" s="100" t="s">
        <v>31</v>
      </c>
      <c r="E358" s="104" t="s">
        <v>64</v>
      </c>
      <c r="F358" s="96">
        <v>20</v>
      </c>
      <c r="G358" s="96">
        <v>1.64</v>
      </c>
      <c r="H358" s="96">
        <v>0.54</v>
      </c>
      <c r="I358" s="122">
        <v>9.6</v>
      </c>
      <c r="J358" s="96">
        <v>49.82</v>
      </c>
      <c r="K358" s="70"/>
      <c r="L358" s="51"/>
    </row>
    <row r="359" spans="1:12" ht="15" x14ac:dyDescent="0.25">
      <c r="A359" s="15"/>
      <c r="B359" s="16"/>
      <c r="C359" s="11"/>
      <c r="D359" s="100" t="s">
        <v>32</v>
      </c>
      <c r="E359" s="89" t="s">
        <v>45</v>
      </c>
      <c r="F359" s="93">
        <v>20</v>
      </c>
      <c r="G359" s="93">
        <v>1.32</v>
      </c>
      <c r="H359" s="93">
        <v>0.22</v>
      </c>
      <c r="I359" s="94">
        <v>8.1999999999999993</v>
      </c>
      <c r="J359" s="93">
        <v>40.06</v>
      </c>
      <c r="K359" s="140"/>
      <c r="L359" s="51"/>
    </row>
    <row r="360" spans="1:12" ht="15.75" thickBot="1" x14ac:dyDescent="0.3">
      <c r="A360" s="15"/>
      <c r="B360" s="16"/>
      <c r="C360" s="11"/>
      <c r="D360" s="101" t="s">
        <v>67</v>
      </c>
      <c r="E360" s="91"/>
      <c r="F360" s="92"/>
      <c r="G360" s="92"/>
      <c r="H360" s="92"/>
      <c r="I360" s="95"/>
      <c r="J360" s="92"/>
      <c r="K360" s="70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7"/>
      <c r="B362" s="18"/>
      <c r="C362" s="8"/>
      <c r="D362" s="19" t="s">
        <v>38</v>
      </c>
      <c r="E362" s="9"/>
      <c r="F362" s="21">
        <f>SUM(F353:F361)</f>
        <v>740</v>
      </c>
      <c r="G362" s="21">
        <f t="shared" ref="G362" si="228">SUM(G353:G361)</f>
        <v>28.130000000000003</v>
      </c>
      <c r="H362" s="21">
        <f t="shared" ref="H362" si="229">SUM(H353:H361)</f>
        <v>27.81</v>
      </c>
      <c r="I362" s="21">
        <f t="shared" ref="I362" si="230">SUM(I353:I361)</f>
        <v>121.23</v>
      </c>
      <c r="J362" s="21">
        <f t="shared" ref="J362" si="231">SUM(J353:J361)</f>
        <v>856.84999999999991</v>
      </c>
      <c r="K362" s="27"/>
      <c r="L362" s="21">
        <v>103</v>
      </c>
    </row>
    <row r="363" spans="1:12" ht="15" x14ac:dyDescent="0.25">
      <c r="A363" s="14">
        <f>A341</f>
        <v>2</v>
      </c>
      <c r="B363" s="14">
        <f>B341</f>
        <v>3</v>
      </c>
      <c r="C363" s="10" t="s">
        <v>33</v>
      </c>
      <c r="D363" s="12" t="s">
        <v>34</v>
      </c>
      <c r="E363" s="50"/>
      <c r="F363" s="51"/>
      <c r="G363" s="51"/>
      <c r="H363" s="51"/>
      <c r="I363" s="51"/>
      <c r="J363" s="51"/>
      <c r="K363" s="52"/>
      <c r="L363" s="51"/>
    </row>
    <row r="364" spans="1:12" ht="15" x14ac:dyDescent="0.25">
      <c r="A364" s="15"/>
      <c r="B364" s="16"/>
      <c r="C364" s="11"/>
      <c r="D364" s="12" t="s">
        <v>30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6"/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7"/>
      <c r="B367" s="18"/>
      <c r="C367" s="8"/>
      <c r="D367" s="19" t="s">
        <v>38</v>
      </c>
      <c r="E367" s="9"/>
      <c r="F367" s="21">
        <f>SUM(F363:F366)</f>
        <v>0</v>
      </c>
      <c r="G367" s="21">
        <f t="shared" ref="G367" si="232">SUM(G363:G366)</f>
        <v>0</v>
      </c>
      <c r="H367" s="21">
        <f t="shared" ref="H367" si="233">SUM(H363:H366)</f>
        <v>0</v>
      </c>
      <c r="I367" s="21">
        <f t="shared" ref="I367" si="234">SUM(I363:I366)</f>
        <v>0</v>
      </c>
      <c r="J367" s="21">
        <f t="shared" ref="J367" si="235">SUM(J363:J366)</f>
        <v>0</v>
      </c>
      <c r="K367" s="27"/>
      <c r="L367" s="21"/>
    </row>
    <row r="368" spans="1:12" ht="15" x14ac:dyDescent="0.25">
      <c r="A368" s="14">
        <f>A341</f>
        <v>2</v>
      </c>
      <c r="B368" s="14">
        <f>B341</f>
        <v>3</v>
      </c>
      <c r="C368" s="10" t="s">
        <v>35</v>
      </c>
      <c r="D368" s="7" t="s">
        <v>20</v>
      </c>
      <c r="E368" s="50"/>
      <c r="F368" s="51"/>
      <c r="G368" s="51"/>
      <c r="H368" s="51"/>
      <c r="I368" s="51"/>
      <c r="J368" s="51"/>
      <c r="K368" s="52"/>
      <c r="L368" s="51"/>
    </row>
    <row r="369" spans="1:12" ht="15" x14ac:dyDescent="0.25">
      <c r="A369" s="15"/>
      <c r="B369" s="16"/>
      <c r="C369" s="11"/>
      <c r="D369" s="7" t="s">
        <v>29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22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6"/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7"/>
      <c r="B374" s="18"/>
      <c r="C374" s="8"/>
      <c r="D374" s="19" t="s">
        <v>38</v>
      </c>
      <c r="E374" s="9"/>
      <c r="F374" s="21">
        <f>SUM(F368:F373)</f>
        <v>0</v>
      </c>
      <c r="G374" s="21">
        <f t="shared" ref="G374" si="236">SUM(G368:G373)</f>
        <v>0</v>
      </c>
      <c r="H374" s="21">
        <f t="shared" ref="H374" si="237">SUM(H368:H373)</f>
        <v>0</v>
      </c>
      <c r="I374" s="21">
        <f t="shared" ref="I374" si="238">SUM(I368:I373)</f>
        <v>0</v>
      </c>
      <c r="J374" s="21">
        <f t="shared" ref="J374" si="239">SUM(J368:J373)</f>
        <v>0</v>
      </c>
      <c r="K374" s="27"/>
      <c r="L374" s="21">
        <f t="shared" ref="L374" ca="1" si="240">SUM(L368:L376)</f>
        <v>0</v>
      </c>
    </row>
    <row r="375" spans="1:12" ht="15" x14ac:dyDescent="0.25">
      <c r="A375" s="14">
        <f>A341</f>
        <v>2</v>
      </c>
      <c r="B375" s="14">
        <f>B341</f>
        <v>3</v>
      </c>
      <c r="C375" s="10" t="s">
        <v>36</v>
      </c>
      <c r="D375" s="12" t="s">
        <v>37</v>
      </c>
      <c r="E375" s="50"/>
      <c r="F375" s="51"/>
      <c r="G375" s="51"/>
      <c r="H375" s="51"/>
      <c r="I375" s="51"/>
      <c r="J375" s="51"/>
      <c r="K375" s="52"/>
      <c r="L375" s="51"/>
    </row>
    <row r="376" spans="1:12" ht="15" x14ac:dyDescent="0.25">
      <c r="A376" s="15"/>
      <c r="B376" s="16"/>
      <c r="C376" s="11"/>
      <c r="D376" s="12" t="s">
        <v>34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30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23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6"/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7"/>
      <c r="B381" s="18"/>
      <c r="C381" s="8"/>
      <c r="D381" s="20" t="s">
        <v>38</v>
      </c>
      <c r="E381" s="9"/>
      <c r="F381" s="21">
        <f>SUM(F375:F380)</f>
        <v>0</v>
      </c>
      <c r="G381" s="21">
        <f t="shared" ref="G381" si="241">SUM(G375:G380)</f>
        <v>0</v>
      </c>
      <c r="H381" s="21">
        <f t="shared" ref="H381" si="242">SUM(H375:H380)</f>
        <v>0</v>
      </c>
      <c r="I381" s="21">
        <f t="shared" ref="I381" si="243">SUM(I375:I380)</f>
        <v>0</v>
      </c>
      <c r="J381" s="21">
        <f t="shared" ref="J381" si="244">SUM(J375:J380)</f>
        <v>0</v>
      </c>
      <c r="K381" s="27"/>
      <c r="L381" s="21">
        <f t="shared" ref="L381" ca="1" si="245">SUM(L375:L383)</f>
        <v>0</v>
      </c>
    </row>
    <row r="382" spans="1:12" ht="15.75" customHeight="1" thickBot="1" x14ac:dyDescent="0.25">
      <c r="A382" s="36">
        <f>A341</f>
        <v>2</v>
      </c>
      <c r="B382" s="36">
        <f>B341</f>
        <v>3</v>
      </c>
      <c r="C382" s="220" t="s">
        <v>4</v>
      </c>
      <c r="D382" s="221"/>
      <c r="E382" s="33"/>
      <c r="F382" s="34">
        <f>F348+F352+F362+F367+F374+F381</f>
        <v>1320</v>
      </c>
      <c r="G382" s="34">
        <f t="shared" ref="G382" si="246">G348+G352+G362+G367+G374+G381</f>
        <v>47.95</v>
      </c>
      <c r="H382" s="34">
        <f t="shared" ref="H382" si="247">H348+H352+H362+H367+H374+H381</f>
        <v>48.36</v>
      </c>
      <c r="I382" s="34">
        <f t="shared" ref="I382" si="248">I348+I352+I362+I367+I374+I381</f>
        <v>205.25</v>
      </c>
      <c r="J382" s="34">
        <f t="shared" ref="J382" si="249">J348+J352+J362+J367+J374+J381</f>
        <v>1464.57</v>
      </c>
      <c r="K382" s="35"/>
      <c r="L382" s="34">
        <f>SUM(L348,L362,L367)</f>
        <v>180.76</v>
      </c>
    </row>
    <row r="383" spans="1:12" ht="30" x14ac:dyDescent="0.25">
      <c r="A383" s="22">
        <v>2</v>
      </c>
      <c r="B383" s="23">
        <v>4</v>
      </c>
      <c r="C383" s="24" t="s">
        <v>19</v>
      </c>
      <c r="D383" s="79" t="s">
        <v>20</v>
      </c>
      <c r="E383" s="229" t="s">
        <v>129</v>
      </c>
      <c r="F383" s="96">
        <v>240</v>
      </c>
      <c r="G383" s="96">
        <f>6.9+8.78</f>
        <v>15.68</v>
      </c>
      <c r="H383" s="96">
        <f>7.6+11.55</f>
        <v>19.149999999999999</v>
      </c>
      <c r="I383" s="122">
        <f>33.6+3.65</f>
        <v>37.25</v>
      </c>
      <c r="J383" s="96">
        <f>230.3+153.67</f>
        <v>383.97</v>
      </c>
      <c r="K383" s="230" t="s">
        <v>130</v>
      </c>
      <c r="L383" s="48"/>
    </row>
    <row r="384" spans="1:12" ht="15" x14ac:dyDescent="0.25">
      <c r="A384" s="25"/>
      <c r="B384" s="16"/>
      <c r="C384" s="11"/>
      <c r="D384" s="100" t="s">
        <v>21</v>
      </c>
      <c r="E384" s="149" t="s">
        <v>44</v>
      </c>
      <c r="F384" s="103">
        <v>200</v>
      </c>
      <c r="G384" s="103">
        <v>0.2</v>
      </c>
      <c r="H384" s="103">
        <v>0.05</v>
      </c>
      <c r="I384" s="87">
        <v>10</v>
      </c>
      <c r="J384" s="103">
        <v>41.3</v>
      </c>
      <c r="K384" s="130">
        <v>376</v>
      </c>
      <c r="L384" s="51"/>
    </row>
    <row r="385" spans="1:12" ht="15" x14ac:dyDescent="0.25">
      <c r="A385" s="25"/>
      <c r="B385" s="16"/>
      <c r="C385" s="11"/>
      <c r="D385" s="100" t="s">
        <v>22</v>
      </c>
      <c r="E385" s="104" t="s">
        <v>113</v>
      </c>
      <c r="F385" s="96">
        <f>30+20</f>
        <v>50</v>
      </c>
      <c r="G385" s="157">
        <f>1.32+2.6</f>
        <v>3.92</v>
      </c>
      <c r="H385" s="96">
        <f>0.22+0.81</f>
        <v>1.03</v>
      </c>
      <c r="I385" s="122">
        <f>14.4+8.2</f>
        <v>22.6</v>
      </c>
      <c r="J385" s="96">
        <f>74.73+40.06</f>
        <v>114.79</v>
      </c>
      <c r="K385" s="98"/>
      <c r="L385" s="51"/>
    </row>
    <row r="386" spans="1:12" ht="15" x14ac:dyDescent="0.25">
      <c r="A386" s="25"/>
      <c r="B386" s="16"/>
      <c r="C386" s="11"/>
      <c r="D386" s="158" t="s">
        <v>26</v>
      </c>
      <c r="E386" s="50" t="s">
        <v>106</v>
      </c>
      <c r="F386" s="51">
        <v>100</v>
      </c>
      <c r="G386" s="51">
        <v>0.4</v>
      </c>
      <c r="H386" s="51">
        <v>0.4</v>
      </c>
      <c r="I386" s="51">
        <v>9.8000000000000007</v>
      </c>
      <c r="J386" s="52">
        <v>47</v>
      </c>
      <c r="K386" s="52">
        <v>338</v>
      </c>
      <c r="L386" s="51"/>
    </row>
    <row r="387" spans="1:12" ht="15.75" thickBot="1" x14ac:dyDescent="0.3">
      <c r="A387" s="25"/>
      <c r="B387" s="16"/>
      <c r="C387" s="11"/>
      <c r="D387" s="111" t="s">
        <v>29</v>
      </c>
      <c r="E387" s="196"/>
      <c r="F387" s="96"/>
      <c r="G387" s="191"/>
      <c r="H387" s="191"/>
      <c r="I387" s="188"/>
      <c r="J387" s="191"/>
      <c r="K387" s="70"/>
      <c r="L387" s="51"/>
    </row>
    <row r="388" spans="1:12" ht="15" x14ac:dyDescent="0.25">
      <c r="A388" s="25"/>
      <c r="B388" s="16"/>
      <c r="C388" s="11"/>
      <c r="D388" s="6"/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6"/>
      <c r="B390" s="18"/>
      <c r="C390" s="8"/>
      <c r="D390" s="19" t="s">
        <v>38</v>
      </c>
      <c r="E390" s="9"/>
      <c r="F390" s="85">
        <f>SUM(F383:F389)</f>
        <v>590</v>
      </c>
      <c r="G390" s="21">
        <f t="shared" ref="G390" si="250">SUM(G383:G389)</f>
        <v>20.199999999999996</v>
      </c>
      <c r="H390" s="21">
        <f t="shared" ref="H390" si="251">SUM(H383:H389)</f>
        <v>20.63</v>
      </c>
      <c r="I390" s="21">
        <f t="shared" ref="I390" si="252">SUM(I383:I389)</f>
        <v>79.649999999999991</v>
      </c>
      <c r="J390" s="21">
        <f t="shared" ref="J390" si="253">SUM(J383:J389)</f>
        <v>587.06000000000006</v>
      </c>
      <c r="K390" s="27"/>
      <c r="L390" s="21">
        <v>77.760000000000005</v>
      </c>
    </row>
    <row r="391" spans="1:12" ht="15" x14ac:dyDescent="0.25">
      <c r="A391" s="28">
        <f>A383</f>
        <v>2</v>
      </c>
      <c r="B391" s="14">
        <f>B383</f>
        <v>4</v>
      </c>
      <c r="C391" s="10" t="s">
        <v>24</v>
      </c>
      <c r="D391" s="12" t="s">
        <v>23</v>
      </c>
      <c r="E391" s="50"/>
      <c r="F391" s="51"/>
      <c r="G391" s="51"/>
      <c r="H391" s="51"/>
      <c r="I391" s="51"/>
      <c r="J391" s="51"/>
      <c r="K391" s="52"/>
      <c r="L391" s="51"/>
    </row>
    <row r="392" spans="1:12" ht="15" x14ac:dyDescent="0.25">
      <c r="A392" s="25"/>
      <c r="B392" s="16"/>
      <c r="C392" s="11"/>
      <c r="D392" s="6"/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6"/>
      <c r="B394" s="18"/>
      <c r="C394" s="8"/>
      <c r="D394" s="19" t="s">
        <v>38</v>
      </c>
      <c r="E394" s="9"/>
      <c r="F394" s="21">
        <f>SUM(F391:F393)</f>
        <v>0</v>
      </c>
      <c r="G394" s="21">
        <f t="shared" ref="G394" si="254">SUM(G391:G393)</f>
        <v>0</v>
      </c>
      <c r="H394" s="21">
        <f t="shared" ref="H394" si="255">SUM(H391:H393)</f>
        <v>0</v>
      </c>
      <c r="I394" s="21">
        <f t="shared" ref="I394" si="256">SUM(I391:I393)</f>
        <v>0</v>
      </c>
      <c r="J394" s="21">
        <f t="shared" ref="J394" si="257">SUM(J391:J393)</f>
        <v>0</v>
      </c>
      <c r="K394" s="27"/>
      <c r="L394" s="21">
        <f ca="1">SUM(L391:L398)</f>
        <v>0</v>
      </c>
    </row>
    <row r="395" spans="1:12" ht="15" x14ac:dyDescent="0.25">
      <c r="A395" s="28">
        <f>A383</f>
        <v>2</v>
      </c>
      <c r="B395" s="14">
        <f>B383</f>
        <v>4</v>
      </c>
      <c r="C395" s="10" t="s">
        <v>25</v>
      </c>
      <c r="D395" s="7" t="s">
        <v>26</v>
      </c>
      <c r="E395" s="153"/>
      <c r="F395" s="51"/>
      <c r="G395" s="51"/>
      <c r="H395" s="51"/>
      <c r="I395" s="51"/>
      <c r="J395" s="51"/>
      <c r="K395" s="52"/>
      <c r="L395" s="51"/>
    </row>
    <row r="396" spans="1:12" ht="30" x14ac:dyDescent="0.25">
      <c r="A396" s="25"/>
      <c r="B396" s="16"/>
      <c r="C396" s="11"/>
      <c r="D396" s="100" t="s">
        <v>27</v>
      </c>
      <c r="E396" s="104" t="s">
        <v>103</v>
      </c>
      <c r="F396" s="96">
        <v>265</v>
      </c>
      <c r="G396" s="96">
        <v>7.44</v>
      </c>
      <c r="H396" s="96">
        <v>4.8</v>
      </c>
      <c r="I396" s="122">
        <v>26.04</v>
      </c>
      <c r="J396" s="96">
        <v>177.12</v>
      </c>
      <c r="K396" s="97">
        <v>102</v>
      </c>
      <c r="L396" s="51"/>
    </row>
    <row r="397" spans="1:12" ht="15" x14ac:dyDescent="0.25">
      <c r="A397" s="25"/>
      <c r="B397" s="16"/>
      <c r="C397" s="11"/>
      <c r="D397" s="100" t="s">
        <v>28</v>
      </c>
      <c r="E397" s="196" t="s">
        <v>85</v>
      </c>
      <c r="F397" s="96">
        <v>240</v>
      </c>
      <c r="G397" s="96">
        <f>3.7+10</f>
        <v>13.7</v>
      </c>
      <c r="H397" s="96">
        <f>6.3+13.9</f>
        <v>20.2</v>
      </c>
      <c r="I397" s="122">
        <f>37.2+3.85</f>
        <v>41.050000000000004</v>
      </c>
      <c r="J397" s="96">
        <f>220.6+180.5</f>
        <v>401.1</v>
      </c>
      <c r="K397" s="202" t="s">
        <v>86</v>
      </c>
      <c r="L397" s="51"/>
    </row>
    <row r="398" spans="1:12" ht="15" x14ac:dyDescent="0.25">
      <c r="A398" s="25"/>
      <c r="B398" s="16"/>
      <c r="C398" s="11"/>
      <c r="D398" s="100" t="s">
        <v>29</v>
      </c>
      <c r="E398" s="196"/>
      <c r="F398" s="96"/>
      <c r="G398" s="191"/>
      <c r="H398" s="191"/>
      <c r="I398" s="188"/>
      <c r="J398" s="191"/>
      <c r="K398" s="98"/>
      <c r="L398" s="51"/>
    </row>
    <row r="399" spans="1:12" ht="15" x14ac:dyDescent="0.25">
      <c r="A399" s="25"/>
      <c r="B399" s="16"/>
      <c r="C399" s="11"/>
      <c r="D399" s="155" t="s">
        <v>66</v>
      </c>
      <c r="E399" s="104"/>
      <c r="F399" s="96"/>
      <c r="G399" s="96"/>
      <c r="H399" s="96"/>
      <c r="I399" s="122"/>
      <c r="J399" s="96"/>
      <c r="K399" s="98"/>
      <c r="L399" s="51"/>
    </row>
    <row r="400" spans="1:12" ht="15" x14ac:dyDescent="0.25">
      <c r="A400" s="25"/>
      <c r="B400" s="16"/>
      <c r="C400" s="11"/>
      <c r="D400" s="100" t="s">
        <v>31</v>
      </c>
      <c r="E400" s="104" t="s">
        <v>64</v>
      </c>
      <c r="F400" s="96">
        <v>30</v>
      </c>
      <c r="G400" s="96">
        <v>2.6</v>
      </c>
      <c r="H400" s="96">
        <v>0.81</v>
      </c>
      <c r="I400" s="122">
        <v>14.4</v>
      </c>
      <c r="J400" s="96">
        <v>74.73</v>
      </c>
      <c r="K400" s="98"/>
      <c r="L400" s="51"/>
    </row>
    <row r="401" spans="1:12" ht="15" x14ac:dyDescent="0.25">
      <c r="A401" s="25"/>
      <c r="B401" s="16"/>
      <c r="C401" s="11"/>
      <c r="D401" s="100" t="s">
        <v>32</v>
      </c>
      <c r="E401" s="89" t="s">
        <v>45</v>
      </c>
      <c r="F401" s="93">
        <v>30</v>
      </c>
      <c r="G401" s="93">
        <v>1.98</v>
      </c>
      <c r="H401" s="93">
        <v>0.33</v>
      </c>
      <c r="I401" s="94">
        <v>12.3</v>
      </c>
      <c r="J401" s="93">
        <v>60.09</v>
      </c>
      <c r="K401" s="98"/>
      <c r="L401" s="51"/>
    </row>
    <row r="402" spans="1:12" ht="15.75" thickBot="1" x14ac:dyDescent="0.3">
      <c r="A402" s="25"/>
      <c r="B402" s="16"/>
      <c r="C402" s="11"/>
      <c r="D402" s="101" t="s">
        <v>67</v>
      </c>
      <c r="E402" s="148" t="s">
        <v>55</v>
      </c>
      <c r="F402" s="92">
        <v>200</v>
      </c>
      <c r="G402" s="92">
        <v>0.17</v>
      </c>
      <c r="H402" s="92">
        <v>0.17</v>
      </c>
      <c r="I402" s="95">
        <v>19.18</v>
      </c>
      <c r="J402" s="92">
        <v>76.8</v>
      </c>
      <c r="K402" s="70">
        <v>342</v>
      </c>
      <c r="L402" s="51"/>
    </row>
    <row r="403" spans="1:12" ht="15" x14ac:dyDescent="0.25">
      <c r="A403" s="26"/>
      <c r="B403" s="18"/>
      <c r="C403" s="8"/>
      <c r="D403" s="19" t="s">
        <v>38</v>
      </c>
      <c r="E403" s="9"/>
      <c r="F403" s="21">
        <f>SUM(F395:F402)</f>
        <v>765</v>
      </c>
      <c r="G403" s="21">
        <f>SUM(G395:G402)</f>
        <v>25.890000000000004</v>
      </c>
      <c r="H403" s="21">
        <f>SUM(H395:H402)</f>
        <v>26.31</v>
      </c>
      <c r="I403" s="21">
        <f>SUM(I395:I402)</f>
        <v>112.97</v>
      </c>
      <c r="J403" s="21">
        <f>SUM(J395:J402)</f>
        <v>789.84</v>
      </c>
      <c r="K403" s="21"/>
      <c r="L403" s="21">
        <v>103</v>
      </c>
    </row>
    <row r="404" spans="1:12" ht="15" x14ac:dyDescent="0.25">
      <c r="A404" s="28">
        <f>A383</f>
        <v>2</v>
      </c>
      <c r="B404" s="14">
        <f>B383</f>
        <v>4</v>
      </c>
      <c r="C404" s="10" t="s">
        <v>33</v>
      </c>
      <c r="D404" s="12" t="s">
        <v>28</v>
      </c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5"/>
      <c r="B405" s="16"/>
      <c r="C405" s="11"/>
      <c r="D405" s="12" t="s">
        <v>30</v>
      </c>
      <c r="E405" s="50"/>
      <c r="F405" s="51"/>
      <c r="G405" s="51"/>
      <c r="H405" s="51"/>
      <c r="I405" s="51"/>
      <c r="J405" s="51"/>
      <c r="K405" s="52"/>
      <c r="L405" s="51"/>
    </row>
    <row r="406" spans="1:12" ht="15" x14ac:dyDescent="0.25">
      <c r="A406" s="25"/>
      <c r="B406" s="16"/>
      <c r="C406" s="11"/>
      <c r="D406" s="7" t="s">
        <v>31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6"/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6"/>
      <c r="B408" s="18"/>
      <c r="C408" s="8"/>
      <c r="D408" s="19" t="s">
        <v>38</v>
      </c>
      <c r="E408" s="9"/>
      <c r="F408" s="21">
        <f>SUM(F404:F407)</f>
        <v>0</v>
      </c>
      <c r="G408" s="21">
        <f t="shared" ref="G408" si="258">SUM(G404:G407)</f>
        <v>0</v>
      </c>
      <c r="H408" s="21">
        <f t="shared" ref="H408" si="259">SUM(H404:H407)</f>
        <v>0</v>
      </c>
      <c r="I408" s="21">
        <f t="shared" ref="I408" si="260">SUM(I404:I407)</f>
        <v>0</v>
      </c>
      <c r="J408" s="21">
        <f t="shared" ref="J408" si="261">SUM(J404:J407)</f>
        <v>0</v>
      </c>
      <c r="K408" s="27"/>
      <c r="L408" s="21"/>
    </row>
    <row r="409" spans="1:12" ht="15" x14ac:dyDescent="0.25">
      <c r="A409" s="28">
        <f>A383</f>
        <v>2</v>
      </c>
      <c r="B409" s="14">
        <f>B383</f>
        <v>4</v>
      </c>
      <c r="C409" s="10" t="s">
        <v>35</v>
      </c>
      <c r="D409" s="7" t="s">
        <v>20</v>
      </c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5"/>
      <c r="B410" s="16"/>
      <c r="C410" s="11"/>
      <c r="D410" s="7" t="s">
        <v>29</v>
      </c>
      <c r="E410" s="50"/>
      <c r="F410" s="51"/>
      <c r="G410" s="51"/>
      <c r="H410" s="51"/>
      <c r="I410" s="51"/>
      <c r="J410" s="51"/>
      <c r="K410" s="52"/>
      <c r="L410" s="51"/>
    </row>
    <row r="411" spans="1:12" ht="15" x14ac:dyDescent="0.25">
      <c r="A411" s="25"/>
      <c r="B411" s="16"/>
      <c r="C411" s="11"/>
      <c r="D411" s="7" t="s">
        <v>30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22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6"/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6"/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6"/>
      <c r="B415" s="18"/>
      <c r="C415" s="8"/>
      <c r="D415" s="19" t="s">
        <v>38</v>
      </c>
      <c r="E415" s="9"/>
      <c r="F415" s="21">
        <f>SUM(F409:F414)</f>
        <v>0</v>
      </c>
      <c r="G415" s="21">
        <f t="shared" ref="G415" si="262">SUM(G409:G414)</f>
        <v>0</v>
      </c>
      <c r="H415" s="21">
        <f t="shared" ref="H415" si="263">SUM(H409:H414)</f>
        <v>0</v>
      </c>
      <c r="I415" s="21">
        <f t="shared" ref="I415" si="264">SUM(I409:I414)</f>
        <v>0</v>
      </c>
      <c r="J415" s="21">
        <f t="shared" ref="J415" si="265">SUM(J409:J414)</f>
        <v>0</v>
      </c>
      <c r="K415" s="27"/>
      <c r="L415" s="21">
        <f t="shared" ref="L415" ca="1" si="266">SUM(L409:L417)</f>
        <v>0</v>
      </c>
    </row>
    <row r="416" spans="1:12" ht="15" x14ac:dyDescent="0.25">
      <c r="A416" s="28">
        <f>A383</f>
        <v>2</v>
      </c>
      <c r="B416" s="14">
        <f>B383</f>
        <v>4</v>
      </c>
      <c r="C416" s="10" t="s">
        <v>36</v>
      </c>
      <c r="D416" s="12" t="s">
        <v>37</v>
      </c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5"/>
      <c r="B417" s="16"/>
      <c r="C417" s="11"/>
      <c r="D417" s="12" t="s">
        <v>34</v>
      </c>
      <c r="E417" s="50"/>
      <c r="F417" s="51"/>
      <c r="G417" s="51"/>
      <c r="H417" s="51"/>
      <c r="I417" s="51"/>
      <c r="J417" s="51"/>
      <c r="K417" s="52"/>
      <c r="L417" s="51"/>
    </row>
    <row r="418" spans="1:12" ht="15" x14ac:dyDescent="0.25">
      <c r="A418" s="25"/>
      <c r="B418" s="16"/>
      <c r="C418" s="11"/>
      <c r="D418" s="12" t="s">
        <v>30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23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6"/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6"/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6"/>
      <c r="B422" s="18"/>
      <c r="C422" s="8"/>
      <c r="D422" s="20" t="s">
        <v>38</v>
      </c>
      <c r="E422" s="9"/>
      <c r="F422" s="21">
        <f>SUM(F416:F421)</f>
        <v>0</v>
      </c>
      <c r="G422" s="21">
        <f t="shared" ref="G422" si="267">SUM(G416:G421)</f>
        <v>0</v>
      </c>
      <c r="H422" s="21">
        <f t="shared" ref="H422" si="268">SUM(H416:H421)</f>
        <v>0</v>
      </c>
      <c r="I422" s="21">
        <f t="shared" ref="I422" si="269">SUM(I416:I421)</f>
        <v>0</v>
      </c>
      <c r="J422" s="21">
        <f t="shared" ref="J422" si="270">SUM(J416:J421)</f>
        <v>0</v>
      </c>
      <c r="K422" s="27"/>
      <c r="L422" s="21">
        <f t="shared" ref="L422" ca="1" si="271">SUM(L416:L424)</f>
        <v>0</v>
      </c>
    </row>
    <row r="423" spans="1:12" ht="15.75" customHeight="1" thickBot="1" x14ac:dyDescent="0.25">
      <c r="A423" s="31">
        <f>A383</f>
        <v>2</v>
      </c>
      <c r="B423" s="32">
        <f>B383</f>
        <v>4</v>
      </c>
      <c r="C423" s="220" t="s">
        <v>4</v>
      </c>
      <c r="D423" s="221"/>
      <c r="E423" s="33"/>
      <c r="F423" s="34">
        <f>F390+F394+F403+F408+F415+F422</f>
        <v>1355</v>
      </c>
      <c r="G423" s="34">
        <f>G390+G394+G403+G408+G415+G422</f>
        <v>46.09</v>
      </c>
      <c r="H423" s="34">
        <f>H390+H394+H403+H408+H415+H422</f>
        <v>46.94</v>
      </c>
      <c r="I423" s="34">
        <f>I390+I394+I403+I408+I415+I422</f>
        <v>192.62</v>
      </c>
      <c r="J423" s="34">
        <f>J390+J394+J403+J408+J415+J422</f>
        <v>1376.9</v>
      </c>
      <c r="K423" s="35"/>
      <c r="L423" s="34">
        <f>SUM(L390,L403,L408)</f>
        <v>180.76</v>
      </c>
    </row>
    <row r="424" spans="1:12" ht="15" x14ac:dyDescent="0.25">
      <c r="A424" s="22">
        <v>2</v>
      </c>
      <c r="B424" s="23">
        <v>5</v>
      </c>
      <c r="C424" s="24" t="s">
        <v>19</v>
      </c>
      <c r="D424" s="79" t="s">
        <v>20</v>
      </c>
      <c r="E424" s="229" t="s">
        <v>132</v>
      </c>
      <c r="F424" s="96">
        <v>190</v>
      </c>
      <c r="G424" s="96">
        <v>14.44</v>
      </c>
      <c r="H424" s="96">
        <v>12.6</v>
      </c>
      <c r="I424" s="122">
        <v>38.9</v>
      </c>
      <c r="J424" s="96">
        <v>326.76</v>
      </c>
      <c r="K424" s="208">
        <v>291</v>
      </c>
      <c r="L424" s="48"/>
    </row>
    <row r="425" spans="1:12" ht="15" x14ac:dyDescent="0.25">
      <c r="A425" s="25"/>
      <c r="B425" s="16"/>
      <c r="C425" s="11"/>
      <c r="D425" s="100" t="s">
        <v>21</v>
      </c>
      <c r="E425" s="102" t="s">
        <v>65</v>
      </c>
      <c r="F425" s="103">
        <v>200</v>
      </c>
      <c r="G425" s="103">
        <v>0.04</v>
      </c>
      <c r="H425" s="103">
        <v>5.0000000000000001E-3</v>
      </c>
      <c r="I425" s="87">
        <v>10.1</v>
      </c>
      <c r="J425" s="103">
        <v>40.700000000000003</v>
      </c>
      <c r="K425" s="130">
        <v>376</v>
      </c>
      <c r="L425" s="51"/>
    </row>
    <row r="426" spans="1:12" ht="15.75" thickBot="1" x14ac:dyDescent="0.3">
      <c r="A426" s="25"/>
      <c r="B426" s="16"/>
      <c r="C426" s="11"/>
      <c r="D426" s="100" t="s">
        <v>22</v>
      </c>
      <c r="E426" s="104" t="s">
        <v>64</v>
      </c>
      <c r="F426" s="96">
        <v>50</v>
      </c>
      <c r="G426" s="96">
        <v>4.4000000000000004</v>
      </c>
      <c r="H426" s="96">
        <v>1.35</v>
      </c>
      <c r="I426" s="122">
        <v>26</v>
      </c>
      <c r="J426" s="96">
        <v>133.75</v>
      </c>
      <c r="K426" s="98"/>
      <c r="L426" s="51"/>
    </row>
    <row r="427" spans="1:12" ht="15" x14ac:dyDescent="0.25">
      <c r="A427" s="25"/>
      <c r="B427" s="16"/>
      <c r="C427" s="11"/>
      <c r="D427" s="231" t="s">
        <v>26</v>
      </c>
      <c r="E427" s="232" t="s">
        <v>131</v>
      </c>
      <c r="F427" s="73">
        <v>60</v>
      </c>
      <c r="G427" s="73">
        <v>0.63</v>
      </c>
      <c r="H427" s="73">
        <v>6.05</v>
      </c>
      <c r="I427" s="74">
        <v>5.27</v>
      </c>
      <c r="J427" s="73">
        <v>78.05</v>
      </c>
      <c r="K427" s="98">
        <v>52</v>
      </c>
      <c r="L427" s="51"/>
    </row>
    <row r="428" spans="1:12" ht="15.75" thickBot="1" x14ac:dyDescent="0.3">
      <c r="A428" s="25"/>
      <c r="B428" s="16"/>
      <c r="C428" s="11"/>
      <c r="D428" s="111" t="s">
        <v>29</v>
      </c>
      <c r="E428" s="196"/>
      <c r="F428" s="96"/>
      <c r="G428" s="191"/>
      <c r="H428" s="191"/>
      <c r="I428" s="188"/>
      <c r="J428" s="191"/>
      <c r="K428" s="70"/>
      <c r="L428" s="51"/>
    </row>
    <row r="429" spans="1:12" ht="15" x14ac:dyDescent="0.25">
      <c r="A429" s="25"/>
      <c r="B429" s="16"/>
      <c r="C429" s="11"/>
      <c r="D429" s="6"/>
      <c r="E429" s="50"/>
      <c r="F429" s="51"/>
      <c r="G429" s="51"/>
      <c r="H429" s="51"/>
      <c r="I429" s="51"/>
      <c r="J429" s="51"/>
      <c r="K429" s="52"/>
      <c r="L429" s="51"/>
    </row>
    <row r="430" spans="1:12" ht="15" x14ac:dyDescent="0.25">
      <c r="A430" s="25"/>
      <c r="B430" s="16"/>
      <c r="C430" s="11"/>
      <c r="D430" s="6"/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6"/>
      <c r="B431" s="18"/>
      <c r="C431" s="8"/>
      <c r="D431" s="19" t="s">
        <v>38</v>
      </c>
      <c r="E431" s="9"/>
      <c r="F431" s="21">
        <f>SUM(F424:F430)</f>
        <v>500</v>
      </c>
      <c r="G431" s="21">
        <f t="shared" ref="G431" si="272">SUM(G424:G430)</f>
        <v>19.509999999999998</v>
      </c>
      <c r="H431" s="21">
        <f t="shared" ref="H431" si="273">SUM(H424:H430)</f>
        <v>20.004999999999999</v>
      </c>
      <c r="I431" s="21">
        <f t="shared" ref="I431" si="274">SUM(I424:I430)</f>
        <v>80.27</v>
      </c>
      <c r="J431" s="161">
        <f>SUM(J424:J430)</f>
        <v>579.26</v>
      </c>
      <c r="K431" s="27"/>
      <c r="L431" s="21">
        <v>77.760000000000005</v>
      </c>
    </row>
    <row r="432" spans="1:12" ht="15" x14ac:dyDescent="0.25">
      <c r="A432" s="28">
        <f>A424</f>
        <v>2</v>
      </c>
      <c r="B432" s="14">
        <f>B424</f>
        <v>5</v>
      </c>
      <c r="C432" s="10" t="s">
        <v>24</v>
      </c>
      <c r="D432" s="12" t="s">
        <v>23</v>
      </c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5"/>
      <c r="B433" s="16"/>
      <c r="C433" s="11"/>
      <c r="D433" s="6"/>
      <c r="E433" s="50"/>
      <c r="F433" s="51"/>
      <c r="G433" s="51"/>
      <c r="H433" s="51"/>
      <c r="I433" s="51"/>
      <c r="J433" s="51"/>
      <c r="K433" s="52"/>
      <c r="L433" s="51"/>
    </row>
    <row r="434" spans="1:12" ht="15" x14ac:dyDescent="0.25">
      <c r="A434" s="25"/>
      <c r="B434" s="16"/>
      <c r="C434" s="11"/>
      <c r="D434" s="6"/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6"/>
      <c r="B435" s="18"/>
      <c r="C435" s="8"/>
      <c r="D435" s="19" t="s">
        <v>38</v>
      </c>
      <c r="E435" s="9"/>
      <c r="F435" s="21">
        <f>SUM(F432:F434)</f>
        <v>0</v>
      </c>
      <c r="G435" s="21">
        <f t="shared" ref="G435" si="275">SUM(G432:G434)</f>
        <v>0</v>
      </c>
      <c r="H435" s="21">
        <f t="shared" ref="H435" si="276">SUM(H432:H434)</f>
        <v>0</v>
      </c>
      <c r="I435" s="21">
        <f t="shared" ref="I435" si="277">SUM(I432:I434)</f>
        <v>0</v>
      </c>
      <c r="J435" s="21">
        <f t="shared" ref="J435" si="278">SUM(J432:J434)</f>
        <v>0</v>
      </c>
      <c r="K435" s="27"/>
      <c r="L435" s="21">
        <f t="shared" ref="L435" ca="1" si="279">SUM(L432:L440)</f>
        <v>0</v>
      </c>
    </row>
    <row r="436" spans="1:12" ht="15" x14ac:dyDescent="0.25">
      <c r="A436" s="28">
        <f>A424</f>
        <v>2</v>
      </c>
      <c r="B436" s="14">
        <f>B424</f>
        <v>5</v>
      </c>
      <c r="C436" s="10" t="s">
        <v>25</v>
      </c>
      <c r="D436" s="99" t="s">
        <v>26</v>
      </c>
      <c r="E436" s="149"/>
      <c r="F436" s="103"/>
      <c r="G436" s="103"/>
      <c r="H436" s="103"/>
      <c r="I436" s="87"/>
      <c r="J436" s="103"/>
      <c r="K436" s="97"/>
      <c r="L436" s="51"/>
    </row>
    <row r="437" spans="1:12" ht="15" x14ac:dyDescent="0.25">
      <c r="A437" s="25"/>
      <c r="B437" s="16"/>
      <c r="C437" s="11"/>
      <c r="D437" s="100" t="s">
        <v>27</v>
      </c>
      <c r="E437" s="104" t="s">
        <v>133</v>
      </c>
      <c r="F437" s="96">
        <v>250</v>
      </c>
      <c r="G437" s="96">
        <v>6.1</v>
      </c>
      <c r="H437" s="96">
        <v>9.4</v>
      </c>
      <c r="I437" s="122">
        <v>18.399999999999999</v>
      </c>
      <c r="J437" s="96">
        <v>182.6</v>
      </c>
      <c r="K437" s="97">
        <v>108</v>
      </c>
      <c r="L437" s="51"/>
    </row>
    <row r="438" spans="1:12" ht="15" x14ac:dyDescent="0.25">
      <c r="A438" s="25"/>
      <c r="B438" s="16"/>
      <c r="C438" s="11"/>
      <c r="D438" s="100" t="s">
        <v>28</v>
      </c>
      <c r="E438" s="229" t="s">
        <v>134</v>
      </c>
      <c r="F438" s="96">
        <v>250</v>
      </c>
      <c r="G438" s="96">
        <f>4.2+11.2</f>
        <v>15.399999999999999</v>
      </c>
      <c r="H438" s="96">
        <f>2.82+15.48</f>
        <v>18.3</v>
      </c>
      <c r="I438" s="122">
        <f>31.05+22.2</f>
        <v>53.25</v>
      </c>
      <c r="J438" s="96">
        <f>166.38+272.92</f>
        <v>439.3</v>
      </c>
      <c r="K438" s="230" t="s">
        <v>135</v>
      </c>
      <c r="L438" s="51"/>
    </row>
    <row r="439" spans="1:12" ht="15" x14ac:dyDescent="0.25">
      <c r="A439" s="25"/>
      <c r="B439" s="16"/>
      <c r="C439" s="11"/>
      <c r="D439" s="100" t="s">
        <v>29</v>
      </c>
      <c r="E439" s="196"/>
      <c r="F439" s="96"/>
      <c r="G439" s="191"/>
      <c r="H439" s="191"/>
      <c r="I439" s="188"/>
      <c r="J439" s="191"/>
      <c r="K439" s="131"/>
      <c r="L439" s="51"/>
    </row>
    <row r="440" spans="1:12" ht="15.75" thickBot="1" x14ac:dyDescent="0.3">
      <c r="A440" s="25"/>
      <c r="B440" s="16"/>
      <c r="C440" s="11"/>
      <c r="D440" s="100" t="s">
        <v>66</v>
      </c>
      <c r="E440" s="91"/>
      <c r="F440" s="92"/>
      <c r="G440" s="92"/>
      <c r="H440" s="92"/>
      <c r="I440" s="95"/>
      <c r="J440" s="92"/>
      <c r="K440" s="70"/>
      <c r="L440" s="51"/>
    </row>
    <row r="441" spans="1:12" ht="15" x14ac:dyDescent="0.25">
      <c r="A441" s="25"/>
      <c r="B441" s="16"/>
      <c r="C441" s="11"/>
      <c r="D441" s="100" t="s">
        <v>31</v>
      </c>
      <c r="E441" s="104" t="s">
        <v>64</v>
      </c>
      <c r="F441" s="96">
        <v>40</v>
      </c>
      <c r="G441" s="96">
        <v>3.28</v>
      </c>
      <c r="H441" s="96">
        <v>1.08</v>
      </c>
      <c r="I441" s="122">
        <v>19.2</v>
      </c>
      <c r="J441" s="96">
        <v>99.64</v>
      </c>
      <c r="K441" s="98"/>
      <c r="L441" s="51"/>
    </row>
    <row r="442" spans="1:12" ht="15" x14ac:dyDescent="0.25">
      <c r="A442" s="25"/>
      <c r="B442" s="16"/>
      <c r="C442" s="11"/>
      <c r="D442" s="100" t="s">
        <v>32</v>
      </c>
      <c r="E442" s="89" t="s">
        <v>45</v>
      </c>
      <c r="F442" s="93">
        <v>20</v>
      </c>
      <c r="G442" s="93">
        <v>1.32</v>
      </c>
      <c r="H442" s="93">
        <v>0.22</v>
      </c>
      <c r="I442" s="94">
        <v>8.1999999999999993</v>
      </c>
      <c r="J442" s="93">
        <v>40.06</v>
      </c>
      <c r="K442" s="98"/>
      <c r="L442" s="51"/>
    </row>
    <row r="443" spans="1:12" ht="15.75" thickBot="1" x14ac:dyDescent="0.3">
      <c r="A443" s="25"/>
      <c r="B443" s="16"/>
      <c r="C443" s="11"/>
      <c r="D443" s="101" t="s">
        <v>67</v>
      </c>
      <c r="E443" s="148" t="s">
        <v>48</v>
      </c>
      <c r="F443" s="92">
        <v>200</v>
      </c>
      <c r="G443" s="92">
        <v>0.05</v>
      </c>
      <c r="H443" s="92">
        <v>0</v>
      </c>
      <c r="I443" s="95">
        <v>12.6</v>
      </c>
      <c r="J443" s="92">
        <v>50.6</v>
      </c>
      <c r="K443" s="70">
        <v>348</v>
      </c>
      <c r="L443" s="51"/>
    </row>
    <row r="444" spans="1:12" ht="15" x14ac:dyDescent="0.25">
      <c r="A444" s="25"/>
      <c r="B444" s="16"/>
      <c r="C444" s="11"/>
      <c r="D444" s="6"/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6"/>
      <c r="B445" s="18"/>
      <c r="C445" s="8"/>
      <c r="D445" s="19" t="s">
        <v>38</v>
      </c>
      <c r="E445" s="9"/>
      <c r="F445" s="162">
        <f>SUM(F436:F444)</f>
        <v>760</v>
      </c>
      <c r="G445" s="162">
        <f t="shared" ref="G445:J445" si="280">SUM(G436:G444)</f>
        <v>26.150000000000002</v>
      </c>
      <c r="H445" s="162">
        <f t="shared" si="280"/>
        <v>29</v>
      </c>
      <c r="I445" s="161">
        <f t="shared" si="280"/>
        <v>111.65</v>
      </c>
      <c r="J445" s="162">
        <f t="shared" si="280"/>
        <v>812.19999999999993</v>
      </c>
      <c r="K445" s="85"/>
      <c r="L445" s="21">
        <v>103</v>
      </c>
    </row>
    <row r="446" spans="1:12" ht="15" x14ac:dyDescent="0.25">
      <c r="A446" s="28">
        <f>A424</f>
        <v>2</v>
      </c>
      <c r="B446" s="14">
        <f>B424</f>
        <v>5</v>
      </c>
      <c r="C446" s="10" t="s">
        <v>33</v>
      </c>
      <c r="D446" s="12" t="s">
        <v>34</v>
      </c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5"/>
      <c r="B447" s="16"/>
      <c r="C447" s="11"/>
      <c r="D447" s="12" t="s">
        <v>30</v>
      </c>
      <c r="E447" s="50"/>
      <c r="F447" s="51"/>
      <c r="G447" s="51"/>
      <c r="H447" s="51"/>
      <c r="I447" s="51"/>
      <c r="J447" s="51"/>
      <c r="K447" s="52"/>
      <c r="L447" s="51"/>
    </row>
    <row r="448" spans="1:12" ht="15" x14ac:dyDescent="0.25">
      <c r="A448" s="25"/>
      <c r="B448" s="16"/>
      <c r="C448" s="11"/>
      <c r="D448" s="6"/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6"/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6"/>
      <c r="B450" s="18"/>
      <c r="C450" s="8"/>
      <c r="D450" s="19" t="s">
        <v>38</v>
      </c>
      <c r="E450" s="9"/>
      <c r="F450" s="21">
        <f>SUM(F446:F449)</f>
        <v>0</v>
      </c>
      <c r="G450" s="21">
        <f t="shared" ref="G450" si="281">SUM(G446:G449)</f>
        <v>0</v>
      </c>
      <c r="H450" s="21">
        <f t="shared" ref="H450" si="282">SUM(H446:H449)</f>
        <v>0</v>
      </c>
      <c r="I450" s="21">
        <f t="shared" ref="I450" si="283">SUM(I446:I449)</f>
        <v>0</v>
      </c>
      <c r="J450" s="21">
        <f t="shared" ref="J450" si="284">SUM(J446:J449)</f>
        <v>0</v>
      </c>
      <c r="K450" s="27"/>
      <c r="L450" s="21"/>
    </row>
    <row r="451" spans="1:12" ht="15" x14ac:dyDescent="0.25">
      <c r="A451" s="28">
        <f>A424</f>
        <v>2</v>
      </c>
      <c r="B451" s="14">
        <f>B424</f>
        <v>5</v>
      </c>
      <c r="C451" s="10" t="s">
        <v>35</v>
      </c>
      <c r="D451" s="7" t="s">
        <v>20</v>
      </c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5"/>
      <c r="B452" s="16"/>
      <c r="C452" s="11"/>
      <c r="D452" s="7" t="s">
        <v>29</v>
      </c>
      <c r="E452" s="50"/>
      <c r="F452" s="51"/>
      <c r="G452" s="51"/>
      <c r="H452" s="51"/>
      <c r="I452" s="51"/>
      <c r="J452" s="51"/>
      <c r="K452" s="52"/>
      <c r="L452" s="51"/>
    </row>
    <row r="453" spans="1:12" ht="15" x14ac:dyDescent="0.25">
      <c r="A453" s="25"/>
      <c r="B453" s="16"/>
      <c r="C453" s="11"/>
      <c r="D453" s="7" t="s">
        <v>30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22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6"/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6"/>
      <c r="B457" s="18"/>
      <c r="C457" s="8"/>
      <c r="D457" s="19" t="s">
        <v>38</v>
      </c>
      <c r="E457" s="9"/>
      <c r="F457" s="21">
        <f>SUM(F451:F456)</f>
        <v>0</v>
      </c>
      <c r="G457" s="21">
        <f t="shared" ref="G457" si="285">SUM(G451:G456)</f>
        <v>0</v>
      </c>
      <c r="H457" s="21">
        <f t="shared" ref="H457" si="286">SUM(H451:H456)</f>
        <v>0</v>
      </c>
      <c r="I457" s="21">
        <f t="shared" ref="I457" si="287">SUM(I451:I456)</f>
        <v>0</v>
      </c>
      <c r="J457" s="21">
        <f t="shared" ref="J457" si="288">SUM(J451:J456)</f>
        <v>0</v>
      </c>
      <c r="K457" s="27"/>
      <c r="L457" s="21">
        <f t="shared" ref="L457" ca="1" si="289">SUM(L451:L459)</f>
        <v>0</v>
      </c>
    </row>
    <row r="458" spans="1:12" ht="15" x14ac:dyDescent="0.25">
      <c r="A458" s="28">
        <f>A424</f>
        <v>2</v>
      </c>
      <c r="B458" s="14">
        <f>B424</f>
        <v>5</v>
      </c>
      <c r="C458" s="10" t="s">
        <v>36</v>
      </c>
      <c r="D458" s="12" t="s">
        <v>37</v>
      </c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5"/>
      <c r="B459" s="16"/>
      <c r="C459" s="11"/>
      <c r="D459" s="12" t="s">
        <v>34</v>
      </c>
      <c r="E459" s="50"/>
      <c r="F459" s="51"/>
      <c r="G459" s="51"/>
      <c r="H459" s="51"/>
      <c r="I459" s="51"/>
      <c r="J459" s="51"/>
      <c r="K459" s="52"/>
      <c r="L459" s="51"/>
    </row>
    <row r="460" spans="1:12" ht="15" x14ac:dyDescent="0.25">
      <c r="A460" s="25"/>
      <c r="B460" s="16"/>
      <c r="C460" s="11"/>
      <c r="D460" s="12" t="s">
        <v>30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23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6"/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6"/>
      <c r="B464" s="18"/>
      <c r="C464" s="8"/>
      <c r="D464" s="20" t="s">
        <v>38</v>
      </c>
      <c r="E464" s="9"/>
      <c r="F464" s="21">
        <f>SUM(F458:F463)</f>
        <v>0</v>
      </c>
      <c r="G464" s="21">
        <f t="shared" ref="G464" si="290">SUM(G458:G463)</f>
        <v>0</v>
      </c>
      <c r="H464" s="21">
        <f t="shared" ref="H464" si="291">SUM(H458:H463)</f>
        <v>0</v>
      </c>
      <c r="I464" s="21">
        <f t="shared" ref="I464" si="292">SUM(I458:I463)</f>
        <v>0</v>
      </c>
      <c r="J464" s="21">
        <f t="shared" ref="J464" si="293">SUM(J458:J463)</f>
        <v>0</v>
      </c>
      <c r="K464" s="27"/>
      <c r="L464" s="21">
        <f t="shared" ref="L464" ca="1" si="294">SUM(L458:L466)</f>
        <v>0</v>
      </c>
    </row>
    <row r="465" spans="1:12" ht="15.75" customHeight="1" thickBot="1" x14ac:dyDescent="0.25">
      <c r="A465" s="31">
        <f>A424</f>
        <v>2</v>
      </c>
      <c r="B465" s="32">
        <f>B424</f>
        <v>5</v>
      </c>
      <c r="C465" s="220" t="s">
        <v>4</v>
      </c>
      <c r="D465" s="221"/>
      <c r="E465" s="33"/>
      <c r="F465" s="34">
        <f>F431+F435+F445+F450+F457+F464</f>
        <v>1260</v>
      </c>
      <c r="G465" s="34">
        <f t="shared" ref="G465" si="295">G431+G435+G445+G450+G457+G464</f>
        <v>45.66</v>
      </c>
      <c r="H465" s="34">
        <f t="shared" ref="H465" si="296">H431+H435+H445+H450+H457+H464</f>
        <v>49.004999999999995</v>
      </c>
      <c r="I465" s="34">
        <f t="shared" ref="I465" si="297">I431+I435+I445+I450+I457+I464</f>
        <v>191.92000000000002</v>
      </c>
      <c r="J465" s="34">
        <f t="shared" ref="J465" si="298">J431+J435+J445+J450+J457+J464</f>
        <v>1391.46</v>
      </c>
      <c r="K465" s="35"/>
      <c r="L465" s="34">
        <f>SUM(L431,L445,L450)</f>
        <v>180.76</v>
      </c>
    </row>
    <row r="466" spans="1:12" ht="30" x14ac:dyDescent="0.25">
      <c r="A466" s="22">
        <v>2</v>
      </c>
      <c r="B466" s="23">
        <v>6</v>
      </c>
      <c r="C466" s="24" t="s">
        <v>19</v>
      </c>
      <c r="D466" s="79" t="s">
        <v>20</v>
      </c>
      <c r="E466" s="232" t="s">
        <v>136</v>
      </c>
      <c r="F466" s="73">
        <v>250</v>
      </c>
      <c r="G466" s="73">
        <f>3.8+9.6</f>
        <v>13.399999999999999</v>
      </c>
      <c r="H466" s="73">
        <f>6.5+5</f>
        <v>11.5</v>
      </c>
      <c r="I466" s="74">
        <f>34.8+7.2</f>
        <v>42</v>
      </c>
      <c r="J466" s="73">
        <f>212.9+112.2</f>
        <v>325.10000000000002</v>
      </c>
      <c r="K466" s="137" t="s">
        <v>137</v>
      </c>
      <c r="L466" s="48"/>
    </row>
    <row r="467" spans="1:12" ht="15" x14ac:dyDescent="0.25">
      <c r="A467" s="25"/>
      <c r="B467" s="16"/>
      <c r="C467" s="11"/>
      <c r="D467" s="100" t="s">
        <v>21</v>
      </c>
      <c r="E467" s="156" t="s">
        <v>52</v>
      </c>
      <c r="F467" s="96">
        <v>200</v>
      </c>
      <c r="G467" s="96">
        <v>0.24</v>
      </c>
      <c r="H467" s="96">
        <v>0.09</v>
      </c>
      <c r="I467" s="122">
        <v>11</v>
      </c>
      <c r="J467" s="96">
        <v>45.77</v>
      </c>
      <c r="K467" s="135">
        <v>377</v>
      </c>
      <c r="L467" s="51"/>
    </row>
    <row r="468" spans="1:12" ht="15" x14ac:dyDescent="0.25">
      <c r="A468" s="25"/>
      <c r="B468" s="16"/>
      <c r="C468" s="11"/>
      <c r="D468" s="100" t="s">
        <v>22</v>
      </c>
      <c r="E468" s="104" t="s">
        <v>113</v>
      </c>
      <c r="F468" s="96">
        <f>20+20</f>
        <v>40</v>
      </c>
      <c r="G468" s="96">
        <f>1.32+1.64</f>
        <v>2.96</v>
      </c>
      <c r="H468" s="96">
        <f>0.54+0.22</f>
        <v>0.76</v>
      </c>
      <c r="I468" s="122">
        <f>9.6+8.2</f>
        <v>17.799999999999997</v>
      </c>
      <c r="J468" s="96">
        <f>49.82+40.06</f>
        <v>89.88</v>
      </c>
      <c r="K468" s="135"/>
      <c r="L468" s="51"/>
    </row>
    <row r="469" spans="1:12" ht="15" x14ac:dyDescent="0.25">
      <c r="A469" s="25"/>
      <c r="B469" s="16"/>
      <c r="C469" s="11"/>
      <c r="D469" s="98" t="s">
        <v>77</v>
      </c>
      <c r="E469" s="229" t="s">
        <v>138</v>
      </c>
      <c r="F469" s="96">
        <v>30</v>
      </c>
      <c r="G469" s="96">
        <v>1.8</v>
      </c>
      <c r="H469" s="96">
        <v>6.6</v>
      </c>
      <c r="I469" s="122">
        <v>16.8</v>
      </c>
      <c r="J469" s="96">
        <v>133.80000000000001</v>
      </c>
      <c r="K469" s="135">
        <v>452</v>
      </c>
      <c r="L469" s="51"/>
    </row>
    <row r="470" spans="1:12" ht="15.75" thickBot="1" x14ac:dyDescent="0.3">
      <c r="A470" s="25"/>
      <c r="B470" s="16"/>
      <c r="C470" s="11"/>
      <c r="D470" s="111" t="s">
        <v>29</v>
      </c>
      <c r="E470" s="104"/>
      <c r="F470" s="96"/>
      <c r="G470" s="96"/>
      <c r="H470" s="96"/>
      <c r="I470" s="122"/>
      <c r="J470" s="96"/>
      <c r="K470" s="135"/>
      <c r="L470" s="51"/>
    </row>
    <row r="471" spans="1:12" ht="15" x14ac:dyDescent="0.25">
      <c r="A471" s="25"/>
      <c r="B471" s="16"/>
      <c r="C471" s="11"/>
      <c r="D471" s="6"/>
      <c r="E471" s="50"/>
      <c r="F471" s="51"/>
      <c r="G471" s="51"/>
      <c r="H471" s="51"/>
      <c r="I471" s="51"/>
      <c r="J471" s="51"/>
      <c r="K471" s="52"/>
      <c r="L471" s="51"/>
    </row>
    <row r="472" spans="1:12" ht="15" x14ac:dyDescent="0.25">
      <c r="A472" s="25"/>
      <c r="B472" s="16"/>
      <c r="C472" s="11"/>
      <c r="D472" s="6"/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6"/>
      <c r="B473" s="18"/>
      <c r="C473" s="8"/>
      <c r="D473" s="19" t="s">
        <v>38</v>
      </c>
      <c r="E473" s="9"/>
      <c r="F473" s="21">
        <f>SUM(F466:F472)</f>
        <v>520</v>
      </c>
      <c r="G473" s="21">
        <f t="shared" ref="G473" si="299">SUM(G466:G472)</f>
        <v>18.399999999999999</v>
      </c>
      <c r="H473" s="21">
        <f t="shared" ref="H473" si="300">SUM(H466:H472)</f>
        <v>18.95</v>
      </c>
      <c r="I473" s="21">
        <f t="shared" ref="I473" si="301">SUM(I466:I472)</f>
        <v>87.6</v>
      </c>
      <c r="J473" s="21">
        <f t="shared" ref="J473" si="302">SUM(J466:J472)</f>
        <v>594.54999999999995</v>
      </c>
      <c r="K473" s="27"/>
      <c r="L473" s="21">
        <v>77.760000000000005</v>
      </c>
    </row>
    <row r="474" spans="1:12" ht="15" x14ac:dyDescent="0.25">
      <c r="A474" s="28">
        <f>A466</f>
        <v>2</v>
      </c>
      <c r="B474" s="14">
        <f>B466</f>
        <v>6</v>
      </c>
      <c r="C474" s="10" t="s">
        <v>24</v>
      </c>
      <c r="D474" s="12" t="s">
        <v>23</v>
      </c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5"/>
      <c r="B475" s="16"/>
      <c r="C475" s="11"/>
      <c r="D475" s="6"/>
      <c r="E475" s="50"/>
      <c r="F475" s="51"/>
      <c r="G475" s="51"/>
      <c r="H475" s="51"/>
      <c r="I475" s="51"/>
      <c r="J475" s="51"/>
      <c r="K475" s="52"/>
      <c r="L475" s="51"/>
    </row>
    <row r="476" spans="1:12" ht="15" x14ac:dyDescent="0.25">
      <c r="A476" s="25"/>
      <c r="B476" s="16"/>
      <c r="C476" s="11"/>
      <c r="D476" s="6"/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6"/>
      <c r="B477" s="18"/>
      <c r="C477" s="8"/>
      <c r="D477" s="19" t="s">
        <v>38</v>
      </c>
      <c r="E477" s="9"/>
      <c r="F477" s="21">
        <f>SUM(F474:F476)</f>
        <v>0</v>
      </c>
      <c r="G477" s="21">
        <f t="shared" ref="G477" si="303">SUM(G474:G476)</f>
        <v>0</v>
      </c>
      <c r="H477" s="21">
        <f t="shared" ref="H477" si="304">SUM(H474:H476)</f>
        <v>0</v>
      </c>
      <c r="I477" s="21">
        <f t="shared" ref="I477" si="305">SUM(I474:I476)</f>
        <v>0</v>
      </c>
      <c r="J477" s="21">
        <f t="shared" ref="J477" si="306">SUM(J474:J476)</f>
        <v>0</v>
      </c>
      <c r="K477" s="27"/>
      <c r="L477" s="21">
        <f t="shared" ref="L477" ca="1" si="307">SUM(L474:L482)</f>
        <v>0</v>
      </c>
    </row>
    <row r="478" spans="1:12" ht="15" x14ac:dyDescent="0.25">
      <c r="A478" s="28">
        <f>A466</f>
        <v>2</v>
      </c>
      <c r="B478" s="14">
        <f>B466</f>
        <v>6</v>
      </c>
      <c r="C478" s="10" t="s">
        <v>25</v>
      </c>
      <c r="D478" s="99" t="s">
        <v>26</v>
      </c>
      <c r="E478" s="159"/>
      <c r="F478" s="103"/>
      <c r="G478" s="103"/>
      <c r="H478" s="103"/>
      <c r="I478" s="87"/>
      <c r="J478" s="103"/>
      <c r="K478" s="138"/>
      <c r="L478" s="51"/>
    </row>
    <row r="479" spans="1:12" ht="15" x14ac:dyDescent="0.25">
      <c r="A479" s="25"/>
      <c r="B479" s="16"/>
      <c r="C479" s="11"/>
      <c r="D479" s="100" t="s">
        <v>27</v>
      </c>
      <c r="E479" s="229" t="s">
        <v>99</v>
      </c>
      <c r="F479" s="96">
        <v>280</v>
      </c>
      <c r="G479" s="96">
        <v>7.3</v>
      </c>
      <c r="H479" s="96">
        <v>12.13</v>
      </c>
      <c r="I479" s="122">
        <v>33.11</v>
      </c>
      <c r="J479" s="96">
        <v>272.61</v>
      </c>
      <c r="K479" s="98">
        <v>118</v>
      </c>
      <c r="L479" s="51"/>
    </row>
    <row r="480" spans="1:12" ht="15" x14ac:dyDescent="0.25">
      <c r="A480" s="25"/>
      <c r="B480" s="16"/>
      <c r="C480" s="11"/>
      <c r="D480" s="100" t="s">
        <v>28</v>
      </c>
      <c r="E480" s="229" t="s">
        <v>109</v>
      </c>
      <c r="F480" s="96">
        <v>190</v>
      </c>
      <c r="G480" s="96">
        <v>15.2</v>
      </c>
      <c r="H480" s="96">
        <v>15.94</v>
      </c>
      <c r="I480" s="122">
        <v>36.36</v>
      </c>
      <c r="J480" s="96">
        <v>349.7</v>
      </c>
      <c r="K480" s="207">
        <v>265</v>
      </c>
      <c r="L480" s="51"/>
    </row>
    <row r="481" spans="1:12" ht="15" x14ac:dyDescent="0.25">
      <c r="A481" s="25"/>
      <c r="B481" s="16"/>
      <c r="C481" s="11"/>
      <c r="D481" s="100" t="s">
        <v>29</v>
      </c>
      <c r="E481" s="196"/>
      <c r="F481" s="96"/>
      <c r="G481" s="191"/>
      <c r="H481" s="191"/>
      <c r="I481" s="188"/>
      <c r="J481" s="191"/>
      <c r="K481" s="98"/>
      <c r="L481" s="51"/>
    </row>
    <row r="482" spans="1:12" ht="15" x14ac:dyDescent="0.25">
      <c r="A482" s="25"/>
      <c r="B482" s="16"/>
      <c r="C482" s="11"/>
      <c r="D482" s="164" t="s">
        <v>67</v>
      </c>
      <c r="E482" s="156" t="s">
        <v>54</v>
      </c>
      <c r="F482" s="96">
        <v>200</v>
      </c>
      <c r="G482" s="96">
        <v>0</v>
      </c>
      <c r="H482" s="96">
        <v>0</v>
      </c>
      <c r="I482" s="122">
        <v>20.9</v>
      </c>
      <c r="J482" s="96">
        <v>83.9</v>
      </c>
      <c r="K482" s="98">
        <v>359</v>
      </c>
      <c r="L482" s="51"/>
    </row>
    <row r="483" spans="1:12" ht="15" x14ac:dyDescent="0.25">
      <c r="A483" s="25"/>
      <c r="B483" s="16"/>
      <c r="C483" s="11"/>
      <c r="D483" s="100" t="s">
        <v>31</v>
      </c>
      <c r="E483" s="104" t="s">
        <v>64</v>
      </c>
      <c r="F483" s="96">
        <v>40</v>
      </c>
      <c r="G483" s="96">
        <v>3.28</v>
      </c>
      <c r="H483" s="96">
        <v>0.7</v>
      </c>
      <c r="I483" s="122">
        <v>19.2</v>
      </c>
      <c r="J483" s="96">
        <v>99.64</v>
      </c>
      <c r="K483" s="98"/>
      <c r="L483" s="51"/>
    </row>
    <row r="484" spans="1:12" ht="15" x14ac:dyDescent="0.25">
      <c r="A484" s="25"/>
      <c r="B484" s="16"/>
      <c r="C484" s="11"/>
      <c r="D484" s="100" t="s">
        <v>32</v>
      </c>
      <c r="E484" s="104" t="s">
        <v>45</v>
      </c>
      <c r="F484" s="96">
        <v>20</v>
      </c>
      <c r="G484" s="96">
        <v>1.32</v>
      </c>
      <c r="H484" s="96">
        <v>0.22</v>
      </c>
      <c r="I484" s="122">
        <v>8.1999999999999993</v>
      </c>
      <c r="J484" s="96">
        <v>40.06</v>
      </c>
      <c r="K484" s="98"/>
      <c r="L484" s="51"/>
    </row>
    <row r="485" spans="1:12" ht="15" x14ac:dyDescent="0.25">
      <c r="A485" s="25"/>
      <c r="B485" s="16"/>
      <c r="C485" s="11"/>
      <c r="D485" s="6"/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6"/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6"/>
      <c r="B487" s="18"/>
      <c r="C487" s="8"/>
      <c r="D487" s="19" t="s">
        <v>38</v>
      </c>
      <c r="E487" s="9"/>
      <c r="F487" s="21">
        <f>SUM(F478:F486)</f>
        <v>730</v>
      </c>
      <c r="G487" s="21">
        <f>SUM(G478:G486)</f>
        <v>27.1</v>
      </c>
      <c r="H487" s="21">
        <f t="shared" ref="H487" si="308">SUM(H478:H486)</f>
        <v>28.99</v>
      </c>
      <c r="I487" s="21">
        <f t="shared" ref="I487" si="309">SUM(I478:I486)</f>
        <v>117.77000000000001</v>
      </c>
      <c r="J487" s="21">
        <f t="shared" ref="J487" si="310">SUM(J478:J486)</f>
        <v>845.90999999999985</v>
      </c>
      <c r="K487" s="27"/>
      <c r="L487" s="21">
        <v>103</v>
      </c>
    </row>
    <row r="488" spans="1:12" ht="15" x14ac:dyDescent="0.25">
      <c r="A488" s="28">
        <f>A466</f>
        <v>2</v>
      </c>
      <c r="B488" s="14">
        <f>B466</f>
        <v>6</v>
      </c>
      <c r="C488" s="10" t="s">
        <v>33</v>
      </c>
      <c r="D488" s="12" t="s">
        <v>20</v>
      </c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5"/>
      <c r="B489" s="16"/>
      <c r="C489" s="11"/>
      <c r="D489" s="12" t="s">
        <v>30</v>
      </c>
      <c r="E489" s="50"/>
      <c r="F489" s="51"/>
      <c r="G489" s="51"/>
      <c r="H489" s="51"/>
      <c r="I489" s="51"/>
      <c r="J489" s="51"/>
      <c r="K489" s="52"/>
      <c r="L489" s="51"/>
    </row>
    <row r="490" spans="1:12" ht="15" x14ac:dyDescent="0.25">
      <c r="A490" s="25"/>
      <c r="B490" s="16"/>
      <c r="C490" s="11"/>
      <c r="D490" s="6" t="s">
        <v>22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6"/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6"/>
      <c r="B492" s="18"/>
      <c r="C492" s="8"/>
      <c r="D492" s="19" t="s">
        <v>38</v>
      </c>
      <c r="E492" s="9"/>
      <c r="F492" s="21">
        <f>SUM(F488:F491)</f>
        <v>0</v>
      </c>
      <c r="G492" s="21">
        <f t="shared" ref="G492" si="311">SUM(G488:G491)</f>
        <v>0</v>
      </c>
      <c r="H492" s="21">
        <f t="shared" ref="H492" si="312">SUM(H488:H491)</f>
        <v>0</v>
      </c>
      <c r="I492" s="21">
        <f t="shared" ref="I492" si="313">SUM(I488:I491)</f>
        <v>0</v>
      </c>
      <c r="J492" s="21">
        <f t="shared" ref="J492" si="314">SUM(J488:J491)</f>
        <v>0</v>
      </c>
      <c r="K492" s="27"/>
      <c r="L492" s="21"/>
    </row>
    <row r="493" spans="1:12" ht="15" x14ac:dyDescent="0.25">
      <c r="A493" s="28">
        <f>A466</f>
        <v>2</v>
      </c>
      <c r="B493" s="14">
        <f>B466</f>
        <v>6</v>
      </c>
      <c r="C493" s="10" t="s">
        <v>35</v>
      </c>
      <c r="D493" s="7" t="s">
        <v>20</v>
      </c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5"/>
      <c r="B494" s="16"/>
      <c r="C494" s="11"/>
      <c r="D494" s="7" t="s">
        <v>29</v>
      </c>
      <c r="E494" s="50"/>
      <c r="F494" s="51"/>
      <c r="G494" s="51"/>
      <c r="H494" s="51"/>
      <c r="I494" s="51"/>
      <c r="J494" s="51"/>
      <c r="K494" s="52"/>
      <c r="L494" s="51"/>
    </row>
    <row r="495" spans="1:12" ht="15" x14ac:dyDescent="0.25">
      <c r="A495" s="25"/>
      <c r="B495" s="16"/>
      <c r="C495" s="11"/>
      <c r="D495" s="7" t="s">
        <v>30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22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6"/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6"/>
      <c r="B499" s="18"/>
      <c r="C499" s="8"/>
      <c r="D499" s="19" t="s">
        <v>38</v>
      </c>
      <c r="E499" s="9"/>
      <c r="F499" s="21">
        <f>SUM(F493:F498)</f>
        <v>0</v>
      </c>
      <c r="G499" s="21">
        <f t="shared" ref="G499" si="315">SUM(G493:G498)</f>
        <v>0</v>
      </c>
      <c r="H499" s="21">
        <f t="shared" ref="H499" si="316">SUM(H493:H498)</f>
        <v>0</v>
      </c>
      <c r="I499" s="21">
        <f t="shared" ref="I499" si="317">SUM(I493:I498)</f>
        <v>0</v>
      </c>
      <c r="J499" s="21">
        <f t="shared" ref="J499" si="318">SUM(J493:J498)</f>
        <v>0</v>
      </c>
      <c r="K499" s="27"/>
      <c r="L499" s="21">
        <f t="shared" ref="L499" ca="1" si="319">SUM(L493:L501)</f>
        <v>0</v>
      </c>
    </row>
    <row r="500" spans="1:12" ht="15" x14ac:dyDescent="0.25">
      <c r="A500" s="28">
        <f>A466</f>
        <v>2</v>
      </c>
      <c r="B500" s="14">
        <f>B466</f>
        <v>6</v>
      </c>
      <c r="C500" s="10" t="s">
        <v>36</v>
      </c>
      <c r="D500" s="12" t="s">
        <v>37</v>
      </c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5"/>
      <c r="B501" s="16"/>
      <c r="C501" s="11"/>
      <c r="D501" s="12" t="s">
        <v>34</v>
      </c>
      <c r="E501" s="50"/>
      <c r="F501" s="51"/>
      <c r="G501" s="51"/>
      <c r="H501" s="51"/>
      <c r="I501" s="51"/>
      <c r="J501" s="51"/>
      <c r="K501" s="52"/>
      <c r="L501" s="51"/>
    </row>
    <row r="502" spans="1:12" ht="15" x14ac:dyDescent="0.25">
      <c r="A502" s="25"/>
      <c r="B502" s="16"/>
      <c r="C502" s="11"/>
      <c r="D502" s="12" t="s">
        <v>30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23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6"/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6"/>
      <c r="B506" s="18"/>
      <c r="C506" s="8"/>
      <c r="D506" s="20" t="s">
        <v>38</v>
      </c>
      <c r="E506" s="9"/>
      <c r="F506" s="21">
        <f>SUM(F500:F505)</f>
        <v>0</v>
      </c>
      <c r="G506" s="21">
        <f t="shared" ref="G506" si="320">SUM(G500:G505)</f>
        <v>0</v>
      </c>
      <c r="H506" s="21">
        <f t="shared" ref="H506" si="321">SUM(H500:H505)</f>
        <v>0</v>
      </c>
      <c r="I506" s="21">
        <f t="shared" ref="I506" si="322">SUM(I500:I505)</f>
        <v>0</v>
      </c>
      <c r="J506" s="21">
        <f t="shared" ref="J506" si="323">SUM(J500:J505)</f>
        <v>0</v>
      </c>
      <c r="K506" s="27"/>
      <c r="L506" s="21">
        <f t="shared" ref="L506" ca="1" si="324">SUM(L500:L508)</f>
        <v>0</v>
      </c>
    </row>
    <row r="507" spans="1:12" ht="15.75" customHeight="1" thickBot="1" x14ac:dyDescent="0.25">
      <c r="A507" s="31">
        <f>A466</f>
        <v>2</v>
      </c>
      <c r="B507" s="32">
        <f>B466</f>
        <v>6</v>
      </c>
      <c r="C507" s="220" t="s">
        <v>4</v>
      </c>
      <c r="D507" s="221"/>
      <c r="E507" s="33"/>
      <c r="F507" s="34">
        <f>F473+F477+F487+F492+F499+F506</f>
        <v>1250</v>
      </c>
      <c r="G507" s="34">
        <f t="shared" ref="G507" si="325">G473+G477+G487+G492+G499+G506</f>
        <v>45.5</v>
      </c>
      <c r="H507" s="34">
        <f t="shared" ref="H507" si="326">H473+H477+H487+H492+H499+H506</f>
        <v>47.94</v>
      </c>
      <c r="I507" s="34">
        <f t="shared" ref="I507" si="327">I473+I477+I487+I492+I499+I506</f>
        <v>205.37</v>
      </c>
      <c r="J507" s="34">
        <f t="shared" ref="J507" si="328">J473+J477+J487+J492+J499+J506</f>
        <v>1440.4599999999998</v>
      </c>
      <c r="K507" s="35"/>
      <c r="L507" s="34">
        <f>SUM(L473,L487,L492)</f>
        <v>180.76</v>
      </c>
    </row>
    <row r="508" spans="1:12" ht="15" x14ac:dyDescent="0.25">
      <c r="A508" s="22">
        <v>2</v>
      </c>
      <c r="B508" s="23">
        <v>6</v>
      </c>
      <c r="C508" s="24" t="s">
        <v>19</v>
      </c>
      <c r="D508" s="5"/>
      <c r="E508" s="47"/>
      <c r="F508" s="48"/>
      <c r="G508" s="48"/>
      <c r="H508" s="48"/>
      <c r="I508" s="48"/>
      <c r="J508" s="48"/>
      <c r="K508" s="49"/>
      <c r="L508" s="48"/>
    </row>
    <row r="509" spans="1:12" ht="15" x14ac:dyDescent="0.25">
      <c r="A509" s="25"/>
      <c r="B509" s="16"/>
      <c r="C509" s="11"/>
      <c r="D509" s="6"/>
      <c r="E509" s="50"/>
      <c r="F509" s="51"/>
      <c r="G509" s="51"/>
      <c r="H509" s="51"/>
      <c r="I509" s="51"/>
      <c r="J509" s="51"/>
      <c r="K509" s="52"/>
      <c r="L509" s="51"/>
    </row>
    <row r="510" spans="1:12" ht="15" x14ac:dyDescent="0.25">
      <c r="A510" s="25"/>
      <c r="B510" s="16"/>
      <c r="C510" s="11"/>
      <c r="D510" s="7"/>
      <c r="E510" s="50"/>
      <c r="F510" s="51"/>
      <c r="G510" s="51"/>
      <c r="H510" s="51"/>
      <c r="I510" s="51"/>
      <c r="J510" s="51"/>
      <c r="K510" s="52"/>
      <c r="L510" s="51"/>
    </row>
    <row r="511" spans="1:12" ht="15" x14ac:dyDescent="0.25">
      <c r="A511" s="25"/>
      <c r="B511" s="16"/>
      <c r="C511" s="11"/>
      <c r="D511" s="7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/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6"/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6"/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6"/>
      <c r="B515" s="18"/>
      <c r="C515" s="8"/>
      <c r="D515" s="19" t="s">
        <v>38</v>
      </c>
      <c r="E515" s="9"/>
      <c r="F515" s="21">
        <f>SUM(F508:F514)</f>
        <v>0</v>
      </c>
      <c r="G515" s="21">
        <f t="shared" ref="G515" si="329">SUM(G508:G514)</f>
        <v>0</v>
      </c>
      <c r="H515" s="21">
        <f t="shared" ref="H515" si="330">SUM(H508:H514)</f>
        <v>0</v>
      </c>
      <c r="I515" s="21">
        <f t="shared" ref="I515" si="331">SUM(I508:I514)</f>
        <v>0</v>
      </c>
      <c r="J515" s="21">
        <f t="shared" ref="J515" si="332">SUM(J508:J514)</f>
        <v>0</v>
      </c>
      <c r="K515" s="27"/>
      <c r="L515" s="21"/>
    </row>
    <row r="516" spans="1:12" ht="15" x14ac:dyDescent="0.25">
      <c r="A516" s="28">
        <f>A508</f>
        <v>2</v>
      </c>
      <c r="B516" s="14">
        <f>B508</f>
        <v>6</v>
      </c>
      <c r="C516" s="10" t="s">
        <v>24</v>
      </c>
      <c r="D516" s="12" t="s">
        <v>23</v>
      </c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5"/>
      <c r="B517" s="16"/>
      <c r="C517" s="11"/>
      <c r="D517" s="6"/>
      <c r="E517" s="50"/>
      <c r="F517" s="51"/>
      <c r="G517" s="51"/>
      <c r="H517" s="51"/>
      <c r="I517" s="51"/>
      <c r="J517" s="51"/>
      <c r="K517" s="52"/>
      <c r="L517" s="51"/>
    </row>
    <row r="518" spans="1:12" ht="15" x14ac:dyDescent="0.25">
      <c r="A518" s="25"/>
      <c r="B518" s="16"/>
      <c r="C518" s="11"/>
      <c r="D518" s="6"/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6"/>
      <c r="B519" s="18"/>
      <c r="C519" s="8"/>
      <c r="D519" s="19" t="s">
        <v>38</v>
      </c>
      <c r="E519" s="9"/>
      <c r="F519" s="21">
        <f>SUM(F516:F518)</f>
        <v>0</v>
      </c>
      <c r="G519" s="21">
        <f t="shared" ref="G519" si="333">SUM(G516:G518)</f>
        <v>0</v>
      </c>
      <c r="H519" s="21">
        <f t="shared" ref="H519" si="334">SUM(H516:H518)</f>
        <v>0</v>
      </c>
      <c r="I519" s="21">
        <f t="shared" ref="I519" si="335">SUM(I516:I518)</f>
        <v>0</v>
      </c>
      <c r="J519" s="21">
        <f t="shared" ref="J519" si="336">SUM(J516:J518)</f>
        <v>0</v>
      </c>
      <c r="K519" s="27"/>
      <c r="L519" s="21">
        <f t="shared" ref="L519" ca="1" si="337">SUM(L516:L524)</f>
        <v>0</v>
      </c>
    </row>
    <row r="520" spans="1:12" ht="15" x14ac:dyDescent="0.25">
      <c r="A520" s="28">
        <f>A508</f>
        <v>2</v>
      </c>
      <c r="B520" s="14">
        <f>B508</f>
        <v>6</v>
      </c>
      <c r="C520" s="10" t="s">
        <v>25</v>
      </c>
      <c r="D520" s="7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5"/>
      <c r="B521" s="16"/>
      <c r="C521" s="11"/>
      <c r="D521" s="7"/>
      <c r="E521" s="50"/>
      <c r="F521" s="51"/>
      <c r="G521" s="51"/>
      <c r="H521" s="51"/>
      <c r="I521" s="51"/>
      <c r="J521" s="51"/>
      <c r="K521" s="52"/>
      <c r="L521" s="51"/>
    </row>
    <row r="522" spans="1:12" ht="15" x14ac:dyDescent="0.25">
      <c r="A522" s="25"/>
      <c r="B522" s="16"/>
      <c r="C522" s="11"/>
      <c r="D522" s="7"/>
      <c r="E522" s="50"/>
      <c r="F522" s="51"/>
      <c r="G522" s="51"/>
      <c r="H522" s="51"/>
      <c r="I522" s="51"/>
      <c r="J522" s="51"/>
      <c r="K522" s="52"/>
      <c r="L522" s="51"/>
    </row>
    <row r="523" spans="1:12" ht="15.75" x14ac:dyDescent="0.25">
      <c r="A523" s="25"/>
      <c r="B523" s="16"/>
      <c r="C523" s="11"/>
      <c r="D523" s="7"/>
      <c r="E523" s="58"/>
      <c r="F523" s="59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/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/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/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6"/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6"/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6"/>
      <c r="B529" s="18"/>
      <c r="C529" s="8"/>
      <c r="D529" s="19" t="s">
        <v>38</v>
      </c>
      <c r="E529" s="9"/>
      <c r="F529" s="21">
        <f>SUM(F520:F528)</f>
        <v>0</v>
      </c>
      <c r="G529" s="21">
        <f t="shared" ref="G529" si="338">SUM(G520:G528)</f>
        <v>0</v>
      </c>
      <c r="H529" s="21">
        <f t="shared" ref="H529" si="339">SUM(H520:H528)</f>
        <v>0</v>
      </c>
      <c r="I529" s="21">
        <f t="shared" ref="I529" si="340">SUM(I520:I528)</f>
        <v>0</v>
      </c>
      <c r="J529" s="21">
        <f t="shared" ref="J529" si="341">SUM(J520:J528)</f>
        <v>0</v>
      </c>
      <c r="K529" s="27"/>
      <c r="L529" s="21"/>
    </row>
    <row r="530" spans="1:12" ht="15" x14ac:dyDescent="0.25">
      <c r="A530" s="28">
        <f>A508</f>
        <v>2</v>
      </c>
      <c r="B530" s="14">
        <f>B508</f>
        <v>6</v>
      </c>
      <c r="C530" s="10" t="s">
        <v>33</v>
      </c>
      <c r="D530" s="12" t="s">
        <v>34</v>
      </c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5"/>
      <c r="B531" s="16"/>
      <c r="C531" s="11"/>
      <c r="D531" s="12" t="s">
        <v>30</v>
      </c>
      <c r="E531" s="50"/>
      <c r="F531" s="51"/>
      <c r="G531" s="51"/>
      <c r="H531" s="51"/>
      <c r="I531" s="51"/>
      <c r="J531" s="51"/>
      <c r="K531" s="52"/>
      <c r="L531" s="51"/>
    </row>
    <row r="532" spans="1:12" ht="15" x14ac:dyDescent="0.25">
      <c r="A532" s="25"/>
      <c r="B532" s="16"/>
      <c r="C532" s="11"/>
      <c r="D532" s="6"/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6"/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6"/>
      <c r="B534" s="18"/>
      <c r="C534" s="8"/>
      <c r="D534" s="19" t="s">
        <v>38</v>
      </c>
      <c r="E534" s="9"/>
      <c r="F534" s="21">
        <f>SUM(F530:F533)</f>
        <v>0</v>
      </c>
      <c r="G534" s="21">
        <f t="shared" ref="G534" si="342">SUM(G530:G533)</f>
        <v>0</v>
      </c>
      <c r="H534" s="21">
        <f t="shared" ref="H534" si="343">SUM(H530:H533)</f>
        <v>0</v>
      </c>
      <c r="I534" s="21">
        <f t="shared" ref="I534" si="344">SUM(I530:I533)</f>
        <v>0</v>
      </c>
      <c r="J534" s="21">
        <f t="shared" ref="J534" si="345">SUM(J530:J533)</f>
        <v>0</v>
      </c>
      <c r="K534" s="27"/>
      <c r="L534" s="21"/>
    </row>
    <row r="535" spans="1:12" ht="15" x14ac:dyDescent="0.25">
      <c r="A535" s="28">
        <f>A508</f>
        <v>2</v>
      </c>
      <c r="B535" s="14">
        <f>B508</f>
        <v>6</v>
      </c>
      <c r="C535" s="10" t="s">
        <v>35</v>
      </c>
      <c r="D535" s="7" t="s">
        <v>20</v>
      </c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5"/>
      <c r="B536" s="16"/>
      <c r="C536" s="11"/>
      <c r="D536" s="7" t="s">
        <v>29</v>
      </c>
      <c r="E536" s="50"/>
      <c r="F536" s="51"/>
      <c r="G536" s="51"/>
      <c r="H536" s="51"/>
      <c r="I536" s="51"/>
      <c r="J536" s="51"/>
      <c r="K536" s="52"/>
      <c r="L536" s="51"/>
    </row>
    <row r="537" spans="1:12" ht="15" x14ac:dyDescent="0.25">
      <c r="A537" s="25"/>
      <c r="B537" s="16"/>
      <c r="C537" s="11"/>
      <c r="D537" s="7" t="s">
        <v>30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22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6"/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6"/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6"/>
      <c r="B541" s="18"/>
      <c r="C541" s="8"/>
      <c r="D541" s="19" t="s">
        <v>38</v>
      </c>
      <c r="E541" s="9"/>
      <c r="F541" s="21">
        <f>SUM(F535:F540)</f>
        <v>0</v>
      </c>
      <c r="G541" s="21">
        <f t="shared" ref="G541" si="346">SUM(G535:G540)</f>
        <v>0</v>
      </c>
      <c r="H541" s="21">
        <f t="shared" ref="H541" si="347">SUM(H535:H540)</f>
        <v>0</v>
      </c>
      <c r="I541" s="21">
        <f t="shared" ref="I541" si="348">SUM(I535:I540)</f>
        <v>0</v>
      </c>
      <c r="J541" s="21">
        <f t="shared" ref="J541" si="349">SUM(J535:J540)</f>
        <v>0</v>
      </c>
      <c r="K541" s="27"/>
      <c r="L541" s="21">
        <f t="shared" ref="L541" ca="1" si="350">SUM(L535:L543)</f>
        <v>0</v>
      </c>
    </row>
    <row r="542" spans="1:12" ht="15" x14ac:dyDescent="0.25">
      <c r="A542" s="28">
        <f>A508</f>
        <v>2</v>
      </c>
      <c r="B542" s="14">
        <f>B508</f>
        <v>6</v>
      </c>
      <c r="C542" s="10" t="s">
        <v>36</v>
      </c>
      <c r="D542" s="12" t="s">
        <v>37</v>
      </c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5"/>
      <c r="B543" s="16"/>
      <c r="C543" s="11"/>
      <c r="D543" s="12" t="s">
        <v>34</v>
      </c>
      <c r="E543" s="50"/>
      <c r="F543" s="51"/>
      <c r="G543" s="51"/>
      <c r="H543" s="51"/>
      <c r="I543" s="51"/>
      <c r="J543" s="51"/>
      <c r="K543" s="52"/>
      <c r="L543" s="51"/>
    </row>
    <row r="544" spans="1:12" ht="15" x14ac:dyDescent="0.25">
      <c r="A544" s="25"/>
      <c r="B544" s="16"/>
      <c r="C544" s="11"/>
      <c r="D544" s="12" t="s">
        <v>30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23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6"/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6"/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6"/>
      <c r="B548" s="18"/>
      <c r="C548" s="8"/>
      <c r="D548" s="20" t="s">
        <v>38</v>
      </c>
      <c r="E548" s="9"/>
      <c r="F548" s="21">
        <f>SUM(F542:F547)</f>
        <v>0</v>
      </c>
      <c r="G548" s="21">
        <f t="shared" ref="G548" si="351">SUM(G542:G547)</f>
        <v>0</v>
      </c>
      <c r="H548" s="21">
        <f t="shared" ref="H548" si="352">SUM(H542:H547)</f>
        <v>0</v>
      </c>
      <c r="I548" s="21">
        <f t="shared" ref="I548" si="353">SUM(I542:I547)</f>
        <v>0</v>
      </c>
      <c r="J548" s="21">
        <f t="shared" ref="J548" si="354">SUM(J542:J547)</f>
        <v>0</v>
      </c>
      <c r="K548" s="27"/>
      <c r="L548" s="21">
        <f t="shared" ref="L548" ca="1" si="355">SUM(L542:L550)</f>
        <v>0</v>
      </c>
    </row>
    <row r="549" spans="1:12" ht="15.75" customHeight="1" x14ac:dyDescent="0.2">
      <c r="A549" s="31">
        <f>A508</f>
        <v>2</v>
      </c>
      <c r="B549" s="32">
        <f>B508</f>
        <v>6</v>
      </c>
      <c r="C549" s="220" t="s">
        <v>4</v>
      </c>
      <c r="D549" s="221"/>
      <c r="E549" s="33"/>
      <c r="F549" s="34">
        <f>F515+F519+F529+F534+F541+F548</f>
        <v>0</v>
      </c>
      <c r="G549" s="34">
        <f t="shared" ref="G549" si="356">G515+G519+G529+G534+G541+G548</f>
        <v>0</v>
      </c>
      <c r="H549" s="34">
        <f t="shared" ref="H549" si="357">H515+H519+H529+H534+H541+H548</f>
        <v>0</v>
      </c>
      <c r="I549" s="34">
        <f t="shared" ref="I549" si="358">I515+I519+I529+I534+I541+I548</f>
        <v>0</v>
      </c>
      <c r="J549" s="34">
        <f t="shared" ref="J549" si="359">J515+J519+J529+J534+J541+J548</f>
        <v>0</v>
      </c>
      <c r="K549" s="35"/>
      <c r="L549" s="34">
        <f>SUM(L515,L529,L534)</f>
        <v>0</v>
      </c>
    </row>
    <row r="550" spans="1:12" ht="15" x14ac:dyDescent="0.25">
      <c r="A550" s="22">
        <v>2</v>
      </c>
      <c r="B550" s="23">
        <v>7</v>
      </c>
      <c r="C550" s="24" t="s">
        <v>19</v>
      </c>
      <c r="D550" s="5" t="s">
        <v>20</v>
      </c>
      <c r="E550" s="47"/>
      <c r="F550" s="48"/>
      <c r="G550" s="48"/>
      <c r="H550" s="48"/>
      <c r="I550" s="48"/>
      <c r="J550" s="48"/>
      <c r="K550" s="49"/>
      <c r="L550" s="48"/>
    </row>
    <row r="551" spans="1:12" ht="15" x14ac:dyDescent="0.25">
      <c r="A551" s="25"/>
      <c r="B551" s="16"/>
      <c r="C551" s="11"/>
      <c r="D551" s="6"/>
      <c r="E551" s="50"/>
      <c r="F551" s="51"/>
      <c r="G551" s="51"/>
      <c r="H551" s="51"/>
      <c r="I551" s="51"/>
      <c r="J551" s="51"/>
      <c r="K551" s="52"/>
      <c r="L551" s="51"/>
    </row>
    <row r="552" spans="1:12" ht="15" x14ac:dyDescent="0.25">
      <c r="A552" s="25"/>
      <c r="B552" s="16"/>
      <c r="C552" s="11"/>
      <c r="D552" s="7" t="s">
        <v>21</v>
      </c>
      <c r="E552" s="50"/>
      <c r="F552" s="51"/>
      <c r="G552" s="51"/>
      <c r="H552" s="51"/>
      <c r="I552" s="51"/>
      <c r="J552" s="51"/>
      <c r="K552" s="52"/>
      <c r="L552" s="51"/>
    </row>
    <row r="553" spans="1:12" ht="15" x14ac:dyDescent="0.25">
      <c r="A553" s="25"/>
      <c r="B553" s="16"/>
      <c r="C553" s="11"/>
      <c r="D553" s="7" t="s">
        <v>22</v>
      </c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23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6"/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6"/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6"/>
      <c r="B557" s="18"/>
      <c r="C557" s="8"/>
      <c r="D557" s="19" t="s">
        <v>38</v>
      </c>
      <c r="E557" s="9"/>
      <c r="F557" s="21">
        <f>SUM(F550:F556)</f>
        <v>0</v>
      </c>
      <c r="G557" s="21">
        <f t="shared" ref="G557" si="360">SUM(G550:G556)</f>
        <v>0</v>
      </c>
      <c r="H557" s="21">
        <f t="shared" ref="H557" si="361">SUM(H550:H556)</f>
        <v>0</v>
      </c>
      <c r="I557" s="21">
        <f t="shared" ref="I557" si="362">SUM(I550:I556)</f>
        <v>0</v>
      </c>
      <c r="J557" s="21">
        <f t="shared" ref="J557" si="363">SUM(J550:J556)</f>
        <v>0</v>
      </c>
      <c r="K557" s="27"/>
      <c r="L557" s="21">
        <f t="shared" ref="L557" si="364">SUM(L550:L556)</f>
        <v>0</v>
      </c>
    </row>
    <row r="558" spans="1:12" ht="15" x14ac:dyDescent="0.25">
      <c r="A558" s="28">
        <f>A550</f>
        <v>2</v>
      </c>
      <c r="B558" s="14">
        <f>B550</f>
        <v>7</v>
      </c>
      <c r="C558" s="10" t="s">
        <v>24</v>
      </c>
      <c r="D558" s="12" t="s">
        <v>23</v>
      </c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5"/>
      <c r="B559" s="16"/>
      <c r="C559" s="11"/>
      <c r="D559" s="6"/>
      <c r="E559" s="50"/>
      <c r="F559" s="51"/>
      <c r="G559" s="51"/>
      <c r="H559" s="51"/>
      <c r="I559" s="51"/>
      <c r="J559" s="51"/>
      <c r="K559" s="52"/>
      <c r="L559" s="51"/>
    </row>
    <row r="560" spans="1:12" ht="15" x14ac:dyDescent="0.25">
      <c r="A560" s="25"/>
      <c r="B560" s="16"/>
      <c r="C560" s="11"/>
      <c r="D560" s="6"/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6"/>
      <c r="B561" s="18"/>
      <c r="C561" s="8"/>
      <c r="D561" s="19" t="s">
        <v>38</v>
      </c>
      <c r="E561" s="9"/>
      <c r="F561" s="21">
        <f>SUM(F558:F560)</f>
        <v>0</v>
      </c>
      <c r="G561" s="21">
        <f t="shared" ref="G561" si="365">SUM(G558:G560)</f>
        <v>0</v>
      </c>
      <c r="H561" s="21">
        <f t="shared" ref="H561" si="366">SUM(H558:H560)</f>
        <v>0</v>
      </c>
      <c r="I561" s="21">
        <f t="shared" ref="I561" si="367">SUM(I558:I560)</f>
        <v>0</v>
      </c>
      <c r="J561" s="21">
        <f t="shared" ref="J561" si="368">SUM(J558:J560)</f>
        <v>0</v>
      </c>
      <c r="K561" s="27"/>
      <c r="L561" s="21">
        <f t="shared" ref="L561" ca="1" si="369">SUM(L558:L566)</f>
        <v>0</v>
      </c>
    </row>
    <row r="562" spans="1:12" ht="15" x14ac:dyDescent="0.25">
      <c r="A562" s="28">
        <f>A550</f>
        <v>2</v>
      </c>
      <c r="B562" s="14">
        <f>B550</f>
        <v>7</v>
      </c>
      <c r="C562" s="10" t="s">
        <v>25</v>
      </c>
      <c r="D562" s="7" t="s">
        <v>26</v>
      </c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5"/>
      <c r="B563" s="16"/>
      <c r="C563" s="11"/>
      <c r="D563" s="7" t="s">
        <v>27</v>
      </c>
      <c r="E563" s="50"/>
      <c r="F563" s="51"/>
      <c r="G563" s="51"/>
      <c r="H563" s="51"/>
      <c r="I563" s="51"/>
      <c r="J563" s="51"/>
      <c r="K563" s="52"/>
      <c r="L563" s="51"/>
    </row>
    <row r="564" spans="1:12" ht="15" x14ac:dyDescent="0.25">
      <c r="A564" s="25"/>
      <c r="B564" s="16"/>
      <c r="C564" s="11"/>
      <c r="D564" s="7" t="s">
        <v>28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29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30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31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32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6"/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6"/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6"/>
      <c r="B571" s="18"/>
      <c r="C571" s="8"/>
      <c r="D571" s="19" t="s">
        <v>38</v>
      </c>
      <c r="E571" s="9"/>
      <c r="F571" s="21">
        <f>SUM(F562:F570)</f>
        <v>0</v>
      </c>
      <c r="G571" s="21">
        <f t="shared" ref="G571" si="370">SUM(G562:G570)</f>
        <v>0</v>
      </c>
      <c r="H571" s="21">
        <f t="shared" ref="H571" si="371">SUM(H562:H570)</f>
        <v>0</v>
      </c>
      <c r="I571" s="21">
        <f t="shared" ref="I571" si="372">SUM(I562:I570)</f>
        <v>0</v>
      </c>
      <c r="J571" s="21">
        <f t="shared" ref="J571" si="373">SUM(J562:J570)</f>
        <v>0</v>
      </c>
      <c r="K571" s="27"/>
      <c r="L571" s="21">
        <f t="shared" ref="L571" ca="1" si="374">SUM(L568:L576)</f>
        <v>0</v>
      </c>
    </row>
    <row r="572" spans="1:12" ht="15" x14ac:dyDescent="0.25">
      <c r="A572" s="28">
        <f>A550</f>
        <v>2</v>
      </c>
      <c r="B572" s="14">
        <f>B550</f>
        <v>7</v>
      </c>
      <c r="C572" s="10" t="s">
        <v>33</v>
      </c>
      <c r="D572" s="12" t="s">
        <v>34</v>
      </c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5"/>
      <c r="B573" s="16"/>
      <c r="C573" s="11"/>
      <c r="D573" s="12" t="s">
        <v>30</v>
      </c>
      <c r="E573" s="50"/>
      <c r="F573" s="51"/>
      <c r="G573" s="51"/>
      <c r="H573" s="51"/>
      <c r="I573" s="51"/>
      <c r="J573" s="51"/>
      <c r="K573" s="52"/>
      <c r="L573" s="51"/>
    </row>
    <row r="574" spans="1:12" ht="15" x14ac:dyDescent="0.25">
      <c r="A574" s="25"/>
      <c r="B574" s="16"/>
      <c r="C574" s="11"/>
      <c r="D574" s="6"/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6"/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6"/>
      <c r="B576" s="18"/>
      <c r="C576" s="8"/>
      <c r="D576" s="19" t="s">
        <v>38</v>
      </c>
      <c r="E576" s="9"/>
      <c r="F576" s="21">
        <f>SUM(F572:F575)</f>
        <v>0</v>
      </c>
      <c r="G576" s="21">
        <f t="shared" ref="G576" si="375">SUM(G572:G575)</f>
        <v>0</v>
      </c>
      <c r="H576" s="21">
        <f t="shared" ref="H576" si="376">SUM(H572:H575)</f>
        <v>0</v>
      </c>
      <c r="I576" s="21">
        <f t="shared" ref="I576" si="377">SUM(I572:I575)</f>
        <v>0</v>
      </c>
      <c r="J576" s="21">
        <f t="shared" ref="J576" si="378">SUM(J572:J575)</f>
        <v>0</v>
      </c>
      <c r="K576" s="27"/>
      <c r="L576" s="21">
        <f t="shared" ref="L576" ca="1" si="379">SUM(L569:L575)</f>
        <v>0</v>
      </c>
    </row>
    <row r="577" spans="1:12" ht="15" x14ac:dyDescent="0.25">
      <c r="A577" s="28">
        <f>A550</f>
        <v>2</v>
      </c>
      <c r="B577" s="14">
        <f>B550</f>
        <v>7</v>
      </c>
      <c r="C577" s="10" t="s">
        <v>35</v>
      </c>
      <c r="D577" s="7" t="s">
        <v>20</v>
      </c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5"/>
      <c r="B578" s="16"/>
      <c r="C578" s="11"/>
      <c r="D578" s="7" t="s">
        <v>29</v>
      </c>
      <c r="E578" s="50"/>
      <c r="F578" s="51"/>
      <c r="G578" s="51"/>
      <c r="H578" s="51"/>
      <c r="I578" s="51"/>
      <c r="J578" s="51"/>
      <c r="K578" s="52"/>
      <c r="L578" s="51"/>
    </row>
    <row r="579" spans="1:12" ht="15" x14ac:dyDescent="0.25">
      <c r="A579" s="25"/>
      <c r="B579" s="16"/>
      <c r="C579" s="11"/>
      <c r="D579" s="7" t="s">
        <v>30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22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6"/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6"/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6"/>
      <c r="B583" s="18"/>
      <c r="C583" s="8"/>
      <c r="D583" s="19" t="s">
        <v>38</v>
      </c>
      <c r="E583" s="9"/>
      <c r="F583" s="21">
        <f>SUM(F577:F582)</f>
        <v>0</v>
      </c>
      <c r="G583" s="21">
        <f t="shared" ref="G583" si="380">SUM(G577:G582)</f>
        <v>0</v>
      </c>
      <c r="H583" s="21">
        <f t="shared" ref="H583" si="381">SUM(H577:H582)</f>
        <v>0</v>
      </c>
      <c r="I583" s="21">
        <f t="shared" ref="I583" si="382">SUM(I577:I582)</f>
        <v>0</v>
      </c>
      <c r="J583" s="21">
        <f t="shared" ref="J583" si="383">SUM(J577:J582)</f>
        <v>0</v>
      </c>
      <c r="K583" s="27"/>
      <c r="L583" s="21">
        <f t="shared" ref="L583" ca="1" si="384">SUM(L577:L585)</f>
        <v>0</v>
      </c>
    </row>
    <row r="584" spans="1:12" ht="15" x14ac:dyDescent="0.25">
      <c r="A584" s="28">
        <f>A550</f>
        <v>2</v>
      </c>
      <c r="B584" s="14">
        <f>B550</f>
        <v>7</v>
      </c>
      <c r="C584" s="10" t="s">
        <v>36</v>
      </c>
      <c r="D584" s="12" t="s">
        <v>37</v>
      </c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5"/>
      <c r="B585" s="16"/>
      <c r="C585" s="11"/>
      <c r="D585" s="12" t="s">
        <v>34</v>
      </c>
      <c r="E585" s="50"/>
      <c r="F585" s="51"/>
      <c r="G585" s="51"/>
      <c r="H585" s="51"/>
      <c r="I585" s="51"/>
      <c r="J585" s="51"/>
      <c r="K585" s="52"/>
      <c r="L585" s="51"/>
    </row>
    <row r="586" spans="1:12" ht="15" x14ac:dyDescent="0.25">
      <c r="A586" s="25"/>
      <c r="B586" s="16"/>
      <c r="C586" s="11"/>
      <c r="D586" s="12" t="s">
        <v>30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23</v>
      </c>
      <c r="E587" s="50"/>
      <c r="F587" s="51"/>
      <c r="G587" s="51"/>
      <c r="H587" s="51"/>
      <c r="I587" s="51"/>
      <c r="J587" s="51"/>
      <c r="K587" s="52"/>
      <c r="L587" s="51"/>
    </row>
    <row r="588" spans="1:12" ht="15.75" thickBot="1" x14ac:dyDescent="0.3">
      <c r="A588" s="25"/>
      <c r="B588" s="16"/>
      <c r="C588" s="11"/>
      <c r="D588" s="6"/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>
        <v>1</v>
      </c>
      <c r="B589" s="16">
        <v>5</v>
      </c>
      <c r="C589" s="11" t="s">
        <v>62</v>
      </c>
      <c r="D589" s="5" t="s">
        <v>20</v>
      </c>
      <c r="E589" s="61"/>
      <c r="F589" s="66"/>
      <c r="G589" s="66"/>
      <c r="H589" s="66"/>
      <c r="I589" s="72"/>
      <c r="J589" s="66"/>
      <c r="K589" s="70"/>
      <c r="L589" s="51"/>
    </row>
    <row r="590" spans="1:12" ht="15" x14ac:dyDescent="0.25">
      <c r="A590" s="25"/>
      <c r="B590" s="16"/>
      <c r="C590" s="11"/>
      <c r="D590" s="68" t="s">
        <v>21</v>
      </c>
      <c r="E590" s="60"/>
      <c r="F590" s="66"/>
      <c r="G590" s="66"/>
      <c r="H590" s="66"/>
      <c r="I590" s="72"/>
      <c r="J590" s="66"/>
      <c r="K590" s="70"/>
      <c r="L590" s="64"/>
    </row>
    <row r="591" spans="1:12" ht="15.75" thickBot="1" x14ac:dyDescent="0.3">
      <c r="A591" s="25"/>
      <c r="B591" s="16"/>
      <c r="C591" s="11"/>
      <c r="D591" s="68" t="s">
        <v>22</v>
      </c>
      <c r="E591" s="61"/>
      <c r="F591" s="66"/>
      <c r="G591" s="66"/>
      <c r="H591" s="66"/>
      <c r="I591" s="72"/>
      <c r="J591" s="66"/>
      <c r="K591" s="69"/>
      <c r="L591" s="64"/>
    </row>
    <row r="592" spans="1:12" ht="15" x14ac:dyDescent="0.25">
      <c r="A592" s="25"/>
      <c r="B592" s="16"/>
      <c r="C592" s="11"/>
      <c r="D592" s="69" t="s">
        <v>26</v>
      </c>
      <c r="E592" s="65"/>
      <c r="F592" s="67"/>
      <c r="G592" s="73"/>
      <c r="H592" s="73"/>
      <c r="I592" s="74"/>
      <c r="J592" s="73"/>
      <c r="K592" s="71"/>
      <c r="L592" s="64"/>
    </row>
    <row r="593" spans="1:12" ht="15" x14ac:dyDescent="0.25">
      <c r="A593" s="25"/>
      <c r="B593" s="16"/>
      <c r="C593" s="11"/>
      <c r="D593" s="20" t="s">
        <v>38</v>
      </c>
      <c r="E593" s="9"/>
      <c r="F593" s="21">
        <f>SUM(F577:F582)</f>
        <v>0</v>
      </c>
      <c r="G593" s="21">
        <f t="shared" ref="G593:J593" si="385">SUM(G577:G582)</f>
        <v>0</v>
      </c>
      <c r="H593" s="21">
        <f t="shared" si="385"/>
        <v>0</v>
      </c>
      <c r="I593" s="21">
        <f t="shared" si="385"/>
        <v>0</v>
      </c>
      <c r="J593" s="21">
        <f t="shared" si="385"/>
        <v>0</v>
      </c>
      <c r="K593" s="27"/>
      <c r="L593" s="21"/>
    </row>
    <row r="594" spans="1:12" ht="15" x14ac:dyDescent="0.25">
      <c r="A594" s="25"/>
      <c r="B594" s="16"/>
      <c r="C594" s="11" t="s">
        <v>63</v>
      </c>
      <c r="D594" s="75"/>
      <c r="E594" s="60"/>
      <c r="F594" s="76"/>
      <c r="G594" s="76"/>
      <c r="H594" s="76"/>
      <c r="I594" s="77"/>
      <c r="J594" s="76"/>
      <c r="K594" s="78"/>
      <c r="L594" s="64"/>
    </row>
    <row r="595" spans="1:12" ht="15" x14ac:dyDescent="0.25">
      <c r="A595" s="25"/>
      <c r="B595" s="16"/>
      <c r="C595" s="11"/>
      <c r="D595" s="75"/>
      <c r="E595" s="60"/>
      <c r="F595" s="76"/>
      <c r="G595" s="76"/>
      <c r="H595" s="76"/>
      <c r="I595" s="77"/>
      <c r="J595" s="76"/>
      <c r="K595" s="78"/>
      <c r="L595" s="64"/>
    </row>
    <row r="596" spans="1:12" ht="15" x14ac:dyDescent="0.25">
      <c r="A596" s="25"/>
      <c r="B596" s="16"/>
      <c r="C596" s="11"/>
      <c r="D596" s="75"/>
      <c r="E596" s="60"/>
      <c r="F596" s="76"/>
      <c r="G596" s="76"/>
      <c r="H596" s="76"/>
      <c r="I596" s="77"/>
      <c r="J596" s="76"/>
      <c r="K596" s="78"/>
      <c r="L596" s="64"/>
    </row>
    <row r="597" spans="1:12" ht="15" x14ac:dyDescent="0.25">
      <c r="A597" s="25"/>
      <c r="B597" s="16"/>
      <c r="C597" s="11"/>
      <c r="D597" s="62"/>
      <c r="E597" s="63"/>
      <c r="F597" s="64"/>
      <c r="G597" s="64"/>
      <c r="H597" s="64"/>
      <c r="I597" s="64"/>
      <c r="J597" s="64"/>
      <c r="K597" s="52"/>
      <c r="L597" s="64"/>
    </row>
    <row r="598" spans="1:12" ht="15" x14ac:dyDescent="0.25">
      <c r="A598" s="25"/>
      <c r="B598" s="16"/>
      <c r="C598" s="11"/>
      <c r="D598" s="62"/>
      <c r="E598" s="63"/>
      <c r="F598" s="64"/>
      <c r="G598" s="64"/>
      <c r="H598" s="64"/>
      <c r="I598" s="64"/>
      <c r="J598" s="64"/>
      <c r="K598" s="52"/>
      <c r="L598" s="64"/>
    </row>
    <row r="599" spans="1:12" ht="15" x14ac:dyDescent="0.25">
      <c r="A599" s="26"/>
      <c r="B599" s="18"/>
      <c r="C599" s="8"/>
      <c r="D599" s="20" t="s">
        <v>38</v>
      </c>
      <c r="E599" s="9"/>
      <c r="F599" s="21">
        <f>SUM(F584:F589)</f>
        <v>0</v>
      </c>
      <c r="G599" s="21">
        <f>SUM(G584:G589)</f>
        <v>0</v>
      </c>
      <c r="H599" s="21">
        <f>SUM(H584:H589)</f>
        <v>0</v>
      </c>
      <c r="I599" s="21">
        <f>SUM(I584:I589)</f>
        <v>0</v>
      </c>
      <c r="J599" s="21">
        <f>SUM(J584:J589)</f>
        <v>0</v>
      </c>
      <c r="K599" s="27"/>
      <c r="L599" s="21">
        <f ca="1">SUM(L584:L601)</f>
        <v>0</v>
      </c>
    </row>
    <row r="600" spans="1:12" ht="15.75" thickBot="1" x14ac:dyDescent="0.25">
      <c r="A600" s="37">
        <f>A550</f>
        <v>2</v>
      </c>
      <c r="B600" s="38">
        <f>B550</f>
        <v>7</v>
      </c>
      <c r="C600" s="226" t="s">
        <v>4</v>
      </c>
      <c r="D600" s="227"/>
      <c r="E600" s="39"/>
      <c r="F600" s="40">
        <f>F557+F561+F571+F576+F583+F599</f>
        <v>0</v>
      </c>
      <c r="G600" s="40">
        <f>G557+G561+G571+G576+G583+G599</f>
        <v>0</v>
      </c>
      <c r="H600" s="40">
        <f>H557+H561+H571+H576+H583+H599</f>
        <v>0</v>
      </c>
      <c r="I600" s="40">
        <f>I557+I561+I571+I576+I583+I599</f>
        <v>0</v>
      </c>
      <c r="J600" s="40">
        <f>J557+J561+J571+J576+J583+J599</f>
        <v>0</v>
      </c>
      <c r="K600" s="41"/>
      <c r="L600" s="34">
        <f ca="1">L557+L561+L571+L576+L583+L599</f>
        <v>0</v>
      </c>
    </row>
    <row r="601" spans="1:12" x14ac:dyDescent="0.2">
      <c r="A601" s="29"/>
      <c r="B601" s="30"/>
      <c r="C601" s="228" t="s">
        <v>5</v>
      </c>
      <c r="D601" s="228"/>
      <c r="E601" s="228"/>
      <c r="F601" s="42">
        <f>(F47+F89+F131+F172+F214+F256+F298+F340+F382+F423+F465+F507+F549+F600)/(IF(F47=0,0,1)+IF(F89=0,0,1)+IF(F131=0,0,1)+IF(F172=0,0,1)+IF(F214=0,0,1)+IF(F256=0,0,1)+IF(F298=0,0,1)+IF(F340=0,0,1)+IF(F382=0,0,1)+IF(F423=0,0,1)+IF(F465=0,0,1)+IF(F507=0,0,1)+IF(F549=0,0,1)+IF(F600=0,0,1))</f>
        <v>1302.6666666666667</v>
      </c>
      <c r="G601" s="42">
        <f>(G47+G89+G131+G172+G214+G256+G298+G340+G382+G423+G465+G507+G549+G600)/(IF(G47=0,0,1)+IF(G89=0,0,1)+IF(G131=0,0,1)+IF(G172=0,0,1)+IF(G214=0,0,1)+IF(G256=0,0,1)+IF(G298=0,0,1)+IF(G340=0,0,1)+IF(G382=0,0,1)+IF(G423=0,0,1)+IF(G465=0,0,1)+IF(G507=0,0,1)+IF(G549=0,0,1)+IF(G600=0,0,1))</f>
        <v>46.594999999999999</v>
      </c>
      <c r="H601" s="42">
        <f>(H47+H89+H131+H172+H214+H256+H298+H340+H382+H423+H465+H507+H549+H600)/(IF(H47=0,0,1)+IF(H89=0,0,1)+IF(H131=0,0,1)+IF(H172=0,0,1)+IF(H214=0,0,1)+IF(H256=0,0,1)+IF(H298=0,0,1)+IF(H340=0,0,1)+IF(H382=0,0,1)+IF(H423=0,0,1)+IF(H465=0,0,1)+IF(H507=0,0,1)+IF(H549=0,0,1)+IF(H600=0,0,1))</f>
        <v>47.120000000000005</v>
      </c>
      <c r="I601" s="42">
        <f>(I47+I89+I131+I172+I214+I256+I298+I340+I382+I423+I465+I507+I549+I600)/(IF(I47=0,0,1)+IF(I89=0,0,1)+IF(I131=0,0,1)+IF(I172=0,0,1)+IF(I214=0,0,1)+IF(I256=0,0,1)+IF(I298=0,0,1)+IF(I340=0,0,1)+IF(I382=0,0,1)+IF(I423=0,0,1)+IF(I465=0,0,1)+IF(I507=0,0,1)+IF(I549=0,0,1)+IF(I600=0,0,1))</f>
        <v>198.64666666666668</v>
      </c>
      <c r="J601" s="42">
        <f>(J47+J89+J131+J172+J214+J256+J298+J340+J382+J423+J465+J507+J549+J600)/(IF(J47=0,0,1)+IF(J89=0,0,1)+IF(J131=0,0,1)+IF(J172=0,0,1)+IF(J214=0,0,1)+IF(J256=0,0,1)+IF(J298=0,0,1)+IF(J340=0,0,1)+IF(J382=0,0,1)+IF(J423=0,0,1)+IF(J465=0,0,1)+IF(J507=0,0,1)+IF(J549=0,0,1)+IF(J600=0,0,1))</f>
        <v>1406.0816666666667</v>
      </c>
      <c r="K601" s="42"/>
      <c r="L601" s="42">
        <f>SUM(L549,L507,L465,L423,L382,L340,L256,L214,L172,L131,L89,L47)</f>
        <v>1988.36</v>
      </c>
    </row>
  </sheetData>
  <mergeCells count="18">
    <mergeCell ref="C600:D600"/>
    <mergeCell ref="C601:E601"/>
    <mergeCell ref="C340:D340"/>
    <mergeCell ref="C382:D382"/>
    <mergeCell ref="C423:D423"/>
    <mergeCell ref="C465:D465"/>
    <mergeCell ref="C507:D507"/>
    <mergeCell ref="C549:D549"/>
    <mergeCell ref="C298:D298"/>
    <mergeCell ref="C47:D47"/>
    <mergeCell ref="C1:E1"/>
    <mergeCell ref="H1:K1"/>
    <mergeCell ref="H2:K2"/>
    <mergeCell ref="C89:D89"/>
    <mergeCell ref="C131:D131"/>
    <mergeCell ref="C172:D172"/>
    <mergeCell ref="C214:D214"/>
    <mergeCell ref="C256:D2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2026-01-11T04:44:23Z</dcterms:modified>
</cp:coreProperties>
</file>