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28" windowHeight="10428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36" i="1" l="1"/>
  <c r="L494" i="1"/>
  <c r="L452" i="1"/>
  <c r="L410" i="1"/>
  <c r="L368" i="1"/>
  <c r="L284" i="1"/>
  <c r="L242" i="1"/>
  <c r="L200" i="1"/>
  <c r="L74" i="1"/>
  <c r="L116" i="1"/>
  <c r="L158" i="1"/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I475" i="1"/>
  <c r="H475" i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J307" i="1"/>
  <c r="I307" i="1"/>
  <c r="H307" i="1"/>
  <c r="H341" i="1" s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593" i="1" l="1"/>
  <c r="F383" i="1"/>
  <c r="F551" i="1"/>
  <c r="L593" i="1"/>
  <c r="F425" i="1"/>
  <c r="J593" i="1"/>
  <c r="G299" i="1"/>
  <c r="G341" i="1"/>
  <c r="H593" i="1"/>
  <c r="I425" i="1"/>
  <c r="J341" i="1"/>
  <c r="H509" i="1"/>
  <c r="H383" i="1"/>
  <c r="G467" i="1"/>
  <c r="I341" i="1"/>
  <c r="J257" i="1"/>
  <c r="J509" i="1"/>
  <c r="I467" i="1"/>
  <c r="J467" i="1"/>
  <c r="L341" i="1"/>
  <c r="G257" i="1"/>
  <c r="J215" i="1"/>
  <c r="H173" i="1"/>
  <c r="H131" i="1"/>
  <c r="F89" i="1"/>
  <c r="L383" i="1"/>
  <c r="G383" i="1"/>
  <c r="L425" i="1"/>
  <c r="G425" i="1"/>
  <c r="F509" i="1"/>
  <c r="H551" i="1"/>
  <c r="J425" i="1"/>
  <c r="H425" i="1"/>
  <c r="I509" i="1"/>
  <c r="I551" i="1"/>
  <c r="I593" i="1"/>
  <c r="I383" i="1"/>
  <c r="J551" i="1"/>
  <c r="F341" i="1"/>
  <c r="J383" i="1"/>
  <c r="H467" i="1"/>
  <c r="F467" i="1"/>
  <c r="L509" i="1"/>
  <c r="L551" i="1"/>
  <c r="G551" i="1"/>
  <c r="G593" i="1"/>
  <c r="F47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I594" i="1" l="1"/>
  <c r="F594" i="1"/>
  <c r="J594" i="1"/>
  <c r="G594" i="1"/>
  <c r="H594" i="1"/>
  <c r="L47" i="1"/>
  <c r="L89" i="1"/>
  <c r="L131" i="1"/>
  <c r="L173" i="1"/>
  <c r="L215" i="1"/>
  <c r="L257" i="1"/>
  <c r="L299" i="1"/>
  <c r="L594" i="1" l="1"/>
</calcChain>
</file>

<file path=xl/sharedStrings.xml><?xml version="1.0" encoding="utf-8"?>
<sst xmlns="http://schemas.openxmlformats.org/spreadsheetml/2006/main" count="653" uniqueCount="118">
  <si>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</si>
  <si>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</si>
  <si>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</si>
  <si>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</si>
  <si>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</si>
  <si>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</si>
  <si>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</si>
  <si>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</si>
  <si>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</si>
  <si>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</si>
  <si>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</si>
  <si>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</si>
  <si>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</si>
  <si>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</si>
  <si>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</si>
  <si>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</si>
  <si>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</si>
  <si>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</si>
  <si>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</si>
  <si>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</si>
  <si>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</si>
  <si>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</si>
  <si>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</si>
  <si>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</si>
  <si>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</si>
  <si>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</si>
  <si>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</si>
  <si>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</si>
  <si>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</si>
  <si>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</si>
  <si>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</si>
  <si>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</si>
  <si>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</si>
  <si>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</si>
  <si>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</si>
  <si>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</si>
  <si>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</si>
  <si>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</si>
  <si>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</si>
  <si>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</si>
  <si>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</si>
  <si>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</si>
  <si>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</si>
  <si>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</si>
  <si>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</si>
  <si>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71/2017</t>
  </si>
  <si>
    <t>ТТК/2019</t>
  </si>
  <si>
    <t>каша гречневая</t>
  </si>
  <si>
    <t>какао с молоком</t>
  </si>
  <si>
    <t>хлеб пшеничный</t>
  </si>
  <si>
    <t>хлеб ржано-пшеничный</t>
  </si>
  <si>
    <t>338/2015</t>
  </si>
  <si>
    <t>20/2015</t>
  </si>
  <si>
    <t>50/150</t>
  </si>
  <si>
    <t>692/2004 Сб.шк</t>
  </si>
  <si>
    <t>макаронные изделия отварные</t>
  </si>
  <si>
    <t>379/2015</t>
  </si>
  <si>
    <t>чай с сахаром</t>
  </si>
  <si>
    <t>200/15</t>
  </si>
  <si>
    <t>ТТК/2012</t>
  </si>
  <si>
    <t>салат из моркови</t>
  </si>
  <si>
    <t>234/2015</t>
  </si>
  <si>
    <t>312/2015</t>
  </si>
  <si>
    <t>пюре картофельное</t>
  </si>
  <si>
    <t>рис отварной</t>
  </si>
  <si>
    <t>686/2004г</t>
  </si>
  <si>
    <t>чай с сахаром и лимоном</t>
  </si>
  <si>
    <t>200/15/7</t>
  </si>
  <si>
    <t>говядина тушеная</t>
  </si>
  <si>
    <t>60/30</t>
  </si>
  <si>
    <t>макароны отварные</t>
  </si>
  <si>
    <t>50/50</t>
  </si>
  <si>
    <t>каша рассыпчатая (гречневая)</t>
  </si>
  <si>
    <t>291/2015</t>
  </si>
  <si>
    <t>плов из птицы</t>
  </si>
  <si>
    <t>макаронные изделия отварные с маслом</t>
  </si>
  <si>
    <t>202/2015</t>
  </si>
  <si>
    <t>478/2004 Сб.шк</t>
  </si>
  <si>
    <t>Директор школы</t>
  </si>
  <si>
    <t>71/2015</t>
  </si>
  <si>
    <t>693/2004</t>
  </si>
  <si>
    <t>чай с лимоном</t>
  </si>
  <si>
    <t>685/2015</t>
  </si>
  <si>
    <t>апельсины</t>
  </si>
  <si>
    <t>яблоки</t>
  </si>
  <si>
    <t>433/2015</t>
  </si>
  <si>
    <t>котлеты рубленные из птицы</t>
  </si>
  <si>
    <t>150/5</t>
  </si>
  <si>
    <t>кофейный напиток с молоком</t>
  </si>
  <si>
    <t>помидоры свежие</t>
  </si>
  <si>
    <t>котлеты (говядина)</t>
  </si>
  <si>
    <t>508/2004</t>
  </si>
  <si>
    <t>огурцы свежие (порциями)</t>
  </si>
  <si>
    <t>жаркое из птицы</t>
  </si>
  <si>
    <t>салат из белокочанной капусты</t>
  </si>
  <si>
    <t>43/2004</t>
  </si>
  <si>
    <t>гуляш из говядины</t>
  </si>
  <si>
    <t>437/2004</t>
  </si>
  <si>
    <t>332/2015</t>
  </si>
  <si>
    <t>груши</t>
  </si>
  <si>
    <t>котлеты рыбные</t>
  </si>
  <si>
    <t>520/Сб.шк</t>
  </si>
  <si>
    <t>салат из свежих тогурцов с маслом</t>
  </si>
  <si>
    <t>511/2004</t>
  </si>
  <si>
    <t>мандарин</t>
  </si>
  <si>
    <t>433/2004</t>
  </si>
  <si>
    <t>огурцы свежие</t>
  </si>
  <si>
    <t>508/2015</t>
  </si>
  <si>
    <t>685/2004</t>
  </si>
  <si>
    <t xml:space="preserve">салат из моркови </t>
  </si>
  <si>
    <t>птица запеченная</t>
  </si>
  <si>
    <t>бананы</t>
  </si>
  <si>
    <t>свекла отварная дольками</t>
  </si>
  <si>
    <t>24/1996Сб</t>
  </si>
  <si>
    <t>запеканка картофельная с мясом</t>
  </si>
  <si>
    <t>салат из свежих огурцов с маслом</t>
  </si>
  <si>
    <t>МБОУ "Катмышская СОШ"</t>
  </si>
  <si>
    <t>Габидуллин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</si>
</sst>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4" borderId="2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164" fontId="0" fillId="5" borderId="2" xfId="0" applyNumberFormat="1" applyFill="1" applyBorder="1" applyProtection="1">
      <protection locked="0"/>
    </xf>
    <xf numFmtId="164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64" fontId="0" fillId="5" borderId="3" xfId="0" applyNumberFormat="1" applyFill="1" applyBorder="1" applyProtection="1">
      <protection locked="0"/>
    </xf>
    <xf numFmtId="164" fontId="0" fillId="5" borderId="23" xfId="0" applyNumberFormat="1" applyFill="1" applyBorder="1" applyProtection="1">
      <protection locked="0"/>
    </xf>
    <xf numFmtId="164" fontId="0" fillId="5" borderId="5" xfId="0" applyNumberFormat="1" applyFill="1" applyBorder="1" applyProtection="1">
      <protection locked="0"/>
    </xf>
    <xf numFmtId="164" fontId="0" fillId="5" borderId="27" xfId="0" applyNumberFormat="1" applyFill="1" applyBorder="1" applyProtection="1">
      <protection locked="0"/>
    </xf>
    <xf numFmtId="0" fontId="2" fillId="0" borderId="2" xfId="0" applyFont="1" applyBorder="1"/>
    <xf numFmtId="0" fontId="0" fillId="5" borderId="1" xfId="0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13" fillId="6" borderId="2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28" xfId="0" applyNumberFormat="1" applyFill="1" applyBorder="1" applyProtection="1">
      <protection locked="0"/>
    </xf>
    <xf numFmtId="0" fontId="14" fillId="6" borderId="24" xfId="0" applyNumberFormat="1" applyFont="1" applyFill="1" applyBorder="1" applyAlignment="1" applyProtection="1">
      <alignment horizontal="left" vertical="center" wrapText="1"/>
      <protection locked="0"/>
    </xf>
    <xf numFmtId="2" fontId="0" fillId="5" borderId="2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4" fillId="4" borderId="3" xfId="0" applyNumberFormat="1" applyFont="1" applyFill="1" applyBorder="1" applyAlignment="1">
      <alignment horizontal="center" vertical="top" wrapText="1"/>
    </xf>
    <xf numFmtId="0" fontId="1" fillId="5" borderId="2" xfId="0" applyFont="1" applyFill="1" applyBorder="1" applyProtection="1"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1" fontId="0" fillId="5" borderId="17" xfId="0" applyNumberFormat="1" applyFill="1" applyBorder="1" applyProtection="1">
      <protection locked="0"/>
    </xf>
    <xf numFmtId="0" fontId="8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2" borderId="26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33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10.109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2" t="s">
        <v>116</v>
      </c>
      <c r="D1" s="83"/>
      <c r="E1" s="83"/>
      <c r="F1" s="13" t="s">
        <v>16</v>
      </c>
      <c r="G1" s="2" t="s">
        <v>17</v>
      </c>
      <c r="H1" s="84" t="s">
        <v>78</v>
      </c>
      <c r="I1" s="85"/>
      <c r="J1" s="85"/>
      <c r="K1" s="86"/>
    </row>
    <row r="2" spans="1:12" ht="17.399999999999999" x14ac:dyDescent="0.25">
      <c r="A2" s="40" t="s">
        <v>6</v>
      </c>
      <c r="C2" s="2"/>
      <c r="G2" s="2" t="s">
        <v>18</v>
      </c>
      <c r="H2" s="87" t="s">
        <v>117</v>
      </c>
      <c r="I2" s="87"/>
      <c r="J2" s="87"/>
      <c r="K2" s="87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2"/>
      <c r="I3" s="52"/>
      <c r="J3" s="53">
        <v>2024</v>
      </c>
      <c r="K3" s="1"/>
    </row>
    <row r="4" spans="1:12" x14ac:dyDescent="0.25">
      <c r="C4" s="2"/>
      <c r="D4" s="4"/>
      <c r="H4" s="54" t="s">
        <v>42</v>
      </c>
      <c r="I4" s="54" t="s">
        <v>43</v>
      </c>
      <c r="J4" s="54" t="s">
        <v>44</v>
      </c>
    </row>
    <row r="5" spans="1:12" ht="30.6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4"/>
      <c r="F6" s="45"/>
      <c r="G6" s="45"/>
      <c r="H6" s="45"/>
      <c r="I6" s="45"/>
      <c r="J6" s="45"/>
      <c r="K6" s="46"/>
      <c r="L6" s="45"/>
    </row>
    <row r="7" spans="1:12" ht="14.4" x14ac:dyDescent="0.3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4.4" x14ac:dyDescent="0.3">
      <c r="A8" s="25"/>
      <c r="B8" s="16"/>
      <c r="C8" s="11"/>
      <c r="D8" s="7" t="s">
        <v>22</v>
      </c>
      <c r="E8" s="47"/>
      <c r="F8" s="48"/>
      <c r="G8" s="48"/>
      <c r="H8" s="48"/>
      <c r="I8" s="48"/>
      <c r="J8" s="48"/>
      <c r="K8" s="49"/>
      <c r="L8" s="48"/>
    </row>
    <row r="9" spans="1:12" ht="14.4" x14ac:dyDescent="0.3">
      <c r="A9" s="25"/>
      <c r="B9" s="16"/>
      <c r="C9" s="11"/>
      <c r="D9" s="7" t="s">
        <v>23</v>
      </c>
      <c r="E9" s="47"/>
      <c r="F9" s="48"/>
      <c r="G9" s="48"/>
      <c r="H9" s="48"/>
      <c r="I9" s="48"/>
      <c r="J9" s="48"/>
      <c r="K9" s="49"/>
      <c r="L9" s="48"/>
    </row>
    <row r="10" spans="1:12" ht="14.4" x14ac:dyDescent="0.3">
      <c r="A10" s="25"/>
      <c r="B10" s="16"/>
      <c r="C10" s="11"/>
      <c r="D10" s="7" t="s">
        <v>24</v>
      </c>
      <c r="E10" s="47"/>
      <c r="F10" s="48"/>
      <c r="G10" s="48"/>
      <c r="H10" s="48"/>
      <c r="I10" s="48"/>
      <c r="J10" s="48"/>
      <c r="K10" s="49"/>
      <c r="L10" s="48"/>
    </row>
    <row r="11" spans="1:12" ht="14.4" x14ac:dyDescent="0.3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thickBot="1" x14ac:dyDescent="0.3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89</v>
      </c>
      <c r="F18" s="48">
        <v>60</v>
      </c>
      <c r="G18" s="55">
        <v>0.66</v>
      </c>
      <c r="H18" s="55">
        <v>0.12</v>
      </c>
      <c r="I18" s="56">
        <v>2.2799999999999998</v>
      </c>
      <c r="J18" s="48">
        <v>14</v>
      </c>
      <c r="K18" s="57" t="s">
        <v>79</v>
      </c>
      <c r="L18" s="48">
        <v>8.01</v>
      </c>
    </row>
    <row r="19" spans="1:12" ht="14.4" x14ac:dyDescent="0.3">
      <c r="A19" s="25"/>
      <c r="B19" s="16"/>
      <c r="C19" s="11"/>
      <c r="D19" s="7" t="s">
        <v>24</v>
      </c>
      <c r="E19" s="47"/>
      <c r="F19" s="48"/>
      <c r="G19" s="67"/>
      <c r="H19" s="67"/>
      <c r="I19" s="68"/>
      <c r="J19" s="48"/>
      <c r="K19" s="49"/>
      <c r="L19" s="48"/>
    </row>
    <row r="20" spans="1:12" ht="14.4" x14ac:dyDescent="0.3">
      <c r="A20" s="25"/>
      <c r="B20" s="16"/>
      <c r="C20" s="11"/>
      <c r="D20" s="7" t="s">
        <v>29</v>
      </c>
      <c r="E20" s="58" t="s">
        <v>90</v>
      </c>
      <c r="F20" s="48">
        <v>90</v>
      </c>
      <c r="G20" s="55">
        <v>8.1999999999999993</v>
      </c>
      <c r="H20" s="55">
        <v>9.9</v>
      </c>
      <c r="I20" s="56">
        <v>10.210000000000001</v>
      </c>
      <c r="J20" s="48">
        <v>151</v>
      </c>
      <c r="K20" s="57" t="s">
        <v>46</v>
      </c>
      <c r="L20" s="48">
        <v>37.06</v>
      </c>
    </row>
    <row r="21" spans="1:12" ht="14.4" x14ac:dyDescent="0.3">
      <c r="A21" s="25"/>
      <c r="B21" s="16"/>
      <c r="C21" s="11"/>
      <c r="D21" s="7" t="s">
        <v>30</v>
      </c>
      <c r="E21" s="58" t="s">
        <v>47</v>
      </c>
      <c r="F21" s="48">
        <v>150</v>
      </c>
      <c r="G21" s="55">
        <v>3.6</v>
      </c>
      <c r="H21" s="55">
        <v>7</v>
      </c>
      <c r="I21" s="56">
        <v>29</v>
      </c>
      <c r="J21" s="48">
        <v>193</v>
      </c>
      <c r="K21" s="57" t="s">
        <v>91</v>
      </c>
      <c r="L21" s="48">
        <v>18.14</v>
      </c>
    </row>
    <row r="22" spans="1:12" ht="14.4" x14ac:dyDescent="0.3">
      <c r="A22" s="25"/>
      <c r="B22" s="16"/>
      <c r="C22" s="11"/>
      <c r="D22" s="7" t="s">
        <v>31</v>
      </c>
      <c r="E22" s="47" t="s">
        <v>48</v>
      </c>
      <c r="F22" s="48">
        <v>200</v>
      </c>
      <c r="G22" s="55">
        <v>3.78</v>
      </c>
      <c r="H22" s="55">
        <v>0.67</v>
      </c>
      <c r="I22" s="56">
        <v>21</v>
      </c>
      <c r="J22" s="48">
        <v>105</v>
      </c>
      <c r="K22" s="57" t="s">
        <v>80</v>
      </c>
      <c r="L22" s="48">
        <v>9.18</v>
      </c>
    </row>
    <row r="23" spans="1:12" ht="15" thickBot="1" x14ac:dyDescent="0.35">
      <c r="A23" s="25"/>
      <c r="B23" s="16"/>
      <c r="C23" s="11"/>
      <c r="D23" s="7" t="s">
        <v>32</v>
      </c>
      <c r="E23" s="47" t="s">
        <v>49</v>
      </c>
      <c r="F23" s="48">
        <v>30</v>
      </c>
      <c r="G23" s="59">
        <v>2.2799999999999998</v>
      </c>
      <c r="H23" s="59">
        <v>0.24</v>
      </c>
      <c r="I23" s="60">
        <v>14.76</v>
      </c>
      <c r="J23" s="48">
        <v>71</v>
      </c>
      <c r="K23" s="49"/>
      <c r="L23" s="48">
        <v>1.8</v>
      </c>
    </row>
    <row r="24" spans="1:12" ht="14.4" x14ac:dyDescent="0.3">
      <c r="A24" s="25"/>
      <c r="B24" s="16"/>
      <c r="C24" s="11"/>
      <c r="D24" s="7" t="s">
        <v>33</v>
      </c>
      <c r="E24" s="47" t="s">
        <v>50</v>
      </c>
      <c r="F24" s="48">
        <v>20</v>
      </c>
      <c r="G24" s="61">
        <v>1.3</v>
      </c>
      <c r="H24" s="61">
        <v>0.2</v>
      </c>
      <c r="I24" s="62">
        <v>7</v>
      </c>
      <c r="J24" s="48">
        <v>35</v>
      </c>
      <c r="K24" s="49"/>
      <c r="L24" s="48">
        <v>1.02</v>
      </c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550</v>
      </c>
      <c r="G27" s="21">
        <f t="shared" ref="G27:L27" si="3">SUM(G18:G26)</f>
        <v>19.82</v>
      </c>
      <c r="H27" s="21">
        <f t="shared" si="3"/>
        <v>18.13</v>
      </c>
      <c r="I27" s="21">
        <f t="shared" si="3"/>
        <v>84.25</v>
      </c>
      <c r="J27" s="21">
        <f t="shared" si="3"/>
        <v>569</v>
      </c>
      <c r="K27" s="27"/>
      <c r="L27" s="21">
        <f t="shared" si="3"/>
        <v>75.209999999999994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80" t="s">
        <v>4</v>
      </c>
      <c r="D47" s="81"/>
      <c r="E47" s="33"/>
      <c r="F47" s="34">
        <f>F13+F17+F27+F32+F39+F46</f>
        <v>550</v>
      </c>
      <c r="G47" s="34">
        <f t="shared" ref="G47:J47" si="7">G13+G17+G27+G32+G39+G46</f>
        <v>19.82</v>
      </c>
      <c r="H47" s="34">
        <f t="shared" si="7"/>
        <v>18.13</v>
      </c>
      <c r="I47" s="34">
        <f t="shared" si="7"/>
        <v>84.25</v>
      </c>
      <c r="J47" s="34">
        <f t="shared" si="7"/>
        <v>569</v>
      </c>
      <c r="K47" s="35"/>
      <c r="L47" s="34">
        <f>L13+L17+L27+L32+L39+L46</f>
        <v>75.209999999999994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4"/>
      <c r="F48" s="45"/>
      <c r="G48" s="45"/>
      <c r="H48" s="45"/>
      <c r="I48" s="45"/>
      <c r="J48" s="45"/>
      <c r="K48" s="46"/>
      <c r="L48" s="45"/>
    </row>
    <row r="49" spans="1:12" ht="14.4" x14ac:dyDescent="0.3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4.4" x14ac:dyDescent="0.3">
      <c r="A50" s="15"/>
      <c r="B50" s="16"/>
      <c r="C50" s="11"/>
      <c r="D50" s="7" t="s">
        <v>22</v>
      </c>
      <c r="E50" s="47"/>
      <c r="F50" s="48"/>
      <c r="G50" s="48"/>
      <c r="H50" s="48"/>
      <c r="I50" s="48"/>
      <c r="J50" s="48"/>
      <c r="K50" s="49"/>
      <c r="L50" s="48"/>
    </row>
    <row r="51" spans="1:12" ht="14.4" x14ac:dyDescent="0.3">
      <c r="A51" s="15"/>
      <c r="B51" s="16"/>
      <c r="C51" s="11"/>
      <c r="D51" s="7" t="s">
        <v>23</v>
      </c>
      <c r="E51" s="47"/>
      <c r="F51" s="48"/>
      <c r="G51" s="48"/>
      <c r="H51" s="48"/>
      <c r="I51" s="48"/>
      <c r="J51" s="48"/>
      <c r="K51" s="49"/>
      <c r="L51" s="48"/>
    </row>
    <row r="52" spans="1:12" ht="14.4" x14ac:dyDescent="0.3">
      <c r="A52" s="15"/>
      <c r="B52" s="16"/>
      <c r="C52" s="11"/>
      <c r="D52" s="7" t="s">
        <v>24</v>
      </c>
      <c r="E52" s="47"/>
      <c r="F52" s="48"/>
      <c r="G52" s="48"/>
      <c r="H52" s="48"/>
      <c r="I52" s="48"/>
      <c r="J52" s="48"/>
      <c r="K52" s="49"/>
      <c r="L52" s="48"/>
    </row>
    <row r="53" spans="1:12" ht="14.4" x14ac:dyDescent="0.3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 thickBot="1" x14ac:dyDescent="0.3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92</v>
      </c>
      <c r="F60" s="48">
        <v>60</v>
      </c>
      <c r="G60" s="55">
        <v>0.42</v>
      </c>
      <c r="H60" s="55">
        <v>0.06</v>
      </c>
      <c r="I60" s="56">
        <v>1.1399999999999999</v>
      </c>
      <c r="J60" s="48">
        <v>7</v>
      </c>
      <c r="K60" s="57" t="s">
        <v>79</v>
      </c>
      <c r="L60" s="48">
        <v>6.66</v>
      </c>
    </row>
    <row r="61" spans="1:12" ht="14.4" x14ac:dyDescent="0.3">
      <c r="A61" s="15"/>
      <c r="B61" s="16"/>
      <c r="C61" s="11"/>
      <c r="D61" s="63" t="s">
        <v>24</v>
      </c>
      <c r="E61" s="47" t="s">
        <v>84</v>
      </c>
      <c r="F61" s="48">
        <v>100</v>
      </c>
      <c r="G61" s="67">
        <v>0.33</v>
      </c>
      <c r="H61" s="67">
        <v>0.44</v>
      </c>
      <c r="I61" s="68">
        <v>9.4600000000000009</v>
      </c>
      <c r="J61" s="48">
        <v>44</v>
      </c>
      <c r="K61" s="64" t="s">
        <v>51</v>
      </c>
      <c r="L61" s="48">
        <v>10</v>
      </c>
    </row>
    <row r="62" spans="1:12" ht="14.4" x14ac:dyDescent="0.3">
      <c r="A62" s="15"/>
      <c r="B62" s="16"/>
      <c r="C62" s="11"/>
      <c r="D62" s="7" t="s">
        <v>29</v>
      </c>
      <c r="E62" s="47" t="s">
        <v>93</v>
      </c>
      <c r="F62" s="48" t="s">
        <v>53</v>
      </c>
      <c r="G62" s="55">
        <v>13.3</v>
      </c>
      <c r="H62" s="55">
        <v>17</v>
      </c>
      <c r="I62" s="56">
        <v>28.45</v>
      </c>
      <c r="J62" s="48">
        <v>320</v>
      </c>
      <c r="K62" s="57" t="s">
        <v>46</v>
      </c>
      <c r="L62" s="48">
        <v>30.71</v>
      </c>
    </row>
    <row r="63" spans="1:12" ht="14.4" x14ac:dyDescent="0.3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4.4" x14ac:dyDescent="0.3">
      <c r="A64" s="15"/>
      <c r="B64" s="16"/>
      <c r="C64" s="11"/>
      <c r="D64" s="7" t="s">
        <v>31</v>
      </c>
      <c r="E64" s="58" t="s">
        <v>88</v>
      </c>
      <c r="F64" s="48">
        <v>200</v>
      </c>
      <c r="G64" s="55">
        <v>2.5</v>
      </c>
      <c r="H64" s="55">
        <v>1.8</v>
      </c>
      <c r="I64" s="56">
        <v>20.5</v>
      </c>
      <c r="J64" s="48">
        <v>108</v>
      </c>
      <c r="K64" s="57" t="s">
        <v>54</v>
      </c>
      <c r="L64" s="48">
        <v>10.6</v>
      </c>
    </row>
    <row r="65" spans="1:12" ht="15" thickBot="1" x14ac:dyDescent="0.35">
      <c r="A65" s="15"/>
      <c r="B65" s="16"/>
      <c r="C65" s="11"/>
      <c r="D65" s="7" t="s">
        <v>32</v>
      </c>
      <c r="E65" s="47" t="s">
        <v>49</v>
      </c>
      <c r="F65" s="48">
        <v>30</v>
      </c>
      <c r="G65" s="59">
        <v>2.2799999999999998</v>
      </c>
      <c r="H65" s="59">
        <v>0.24</v>
      </c>
      <c r="I65" s="60">
        <v>14.76</v>
      </c>
      <c r="J65" s="48">
        <v>71</v>
      </c>
      <c r="K65" s="49"/>
      <c r="L65" s="48">
        <v>1.8</v>
      </c>
    </row>
    <row r="66" spans="1:12" ht="14.4" x14ac:dyDescent="0.3">
      <c r="A66" s="15"/>
      <c r="B66" s="16"/>
      <c r="C66" s="11"/>
      <c r="D66" s="7" t="s">
        <v>33</v>
      </c>
      <c r="E66" s="47" t="s">
        <v>50</v>
      </c>
      <c r="F66" s="48">
        <v>20</v>
      </c>
      <c r="G66" s="61">
        <v>1.3</v>
      </c>
      <c r="H66" s="61">
        <v>0.2</v>
      </c>
      <c r="I66" s="62">
        <v>7</v>
      </c>
      <c r="J66" s="48">
        <v>35</v>
      </c>
      <c r="K66" s="49"/>
      <c r="L66" s="48">
        <v>1.02</v>
      </c>
    </row>
    <row r="67" spans="1:12" ht="14.4" x14ac:dyDescent="0.3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410</v>
      </c>
      <c r="G69" s="21">
        <f t="shared" ref="G69" si="17">SUM(G60:G68)</f>
        <v>20.130000000000003</v>
      </c>
      <c r="H69" s="21">
        <f t="shared" ref="H69" si="18">SUM(H60:H68)</f>
        <v>19.739999999999998</v>
      </c>
      <c r="I69" s="21">
        <f t="shared" ref="I69" si="19">SUM(I60:I68)</f>
        <v>81.31</v>
      </c>
      <c r="J69" s="21">
        <f t="shared" ref="J69:L69" si="20">SUM(J60:J68)</f>
        <v>585</v>
      </c>
      <c r="K69" s="27"/>
      <c r="L69" s="21">
        <f t="shared" si="20"/>
        <v>60.790000000000006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:L81" si="28">SUM(J75:J80)</f>
        <v>0</v>
      </c>
      <c r="K81" s="27"/>
      <c r="L81" s="21">
        <f t="shared" si="28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:L88" si="32">SUM(J82:J87)</f>
        <v>0</v>
      </c>
      <c r="K88" s="27"/>
      <c r="L88" s="21">
        <f t="shared" si="32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80" t="s">
        <v>4</v>
      </c>
      <c r="D89" s="81"/>
      <c r="E89" s="33"/>
      <c r="F89" s="34">
        <f>F55+F59+F69+F74+F81+F88</f>
        <v>410</v>
      </c>
      <c r="G89" s="34">
        <f>G55+G59+G69+G74+G81+G88</f>
        <v>20.130000000000003</v>
      </c>
      <c r="H89" s="34">
        <f>H55+H59+H69+H74+H81+H88</f>
        <v>19.739999999999998</v>
      </c>
      <c r="I89" s="34">
        <f>I55+I59+I69+I74+I81+I88</f>
        <v>81.31</v>
      </c>
      <c r="J89" s="34">
        <f>J55+J59+J69+J74+J81+J88</f>
        <v>585</v>
      </c>
      <c r="K89" s="35"/>
      <c r="L89" s="34">
        <f>L55+L59+L69+L74+L81+L88</f>
        <v>60.790000000000006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4"/>
      <c r="F90" s="45"/>
      <c r="G90" s="45"/>
      <c r="H90" s="45"/>
      <c r="I90" s="45"/>
      <c r="J90" s="45"/>
      <c r="K90" s="46"/>
      <c r="L90" s="45"/>
    </row>
    <row r="91" spans="1:12" ht="14.4" x14ac:dyDescent="0.3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4" x14ac:dyDescent="0.3">
      <c r="A92" s="25"/>
      <c r="B92" s="16"/>
      <c r="C92" s="11"/>
      <c r="D92" s="7" t="s">
        <v>22</v>
      </c>
      <c r="E92" s="47"/>
      <c r="F92" s="48"/>
      <c r="G92" s="48"/>
      <c r="H92" s="48"/>
      <c r="I92" s="48"/>
      <c r="J92" s="48"/>
      <c r="K92" s="49"/>
      <c r="L92" s="48"/>
    </row>
    <row r="93" spans="1:12" ht="14.4" x14ac:dyDescent="0.3">
      <c r="A93" s="25"/>
      <c r="B93" s="16"/>
      <c r="C93" s="11"/>
      <c r="D93" s="7" t="s">
        <v>23</v>
      </c>
      <c r="E93" s="47"/>
      <c r="F93" s="48"/>
      <c r="G93" s="48"/>
      <c r="H93" s="48"/>
      <c r="I93" s="48"/>
      <c r="J93" s="48"/>
      <c r="K93" s="49"/>
      <c r="L93" s="48"/>
    </row>
    <row r="94" spans="1:12" ht="14.4" x14ac:dyDescent="0.3">
      <c r="A94" s="25"/>
      <c r="B94" s="16"/>
      <c r="C94" s="11"/>
      <c r="D94" s="7" t="s">
        <v>24</v>
      </c>
      <c r="E94" s="47"/>
      <c r="F94" s="48"/>
      <c r="G94" s="48"/>
      <c r="H94" s="48"/>
      <c r="I94" s="48"/>
      <c r="J94" s="48"/>
      <c r="K94" s="49"/>
      <c r="L94" s="48"/>
    </row>
    <row r="95" spans="1:12" ht="14.4" x14ac:dyDescent="0.3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33">SUM(G90:G96)</f>
        <v>0</v>
      </c>
      <c r="H97" s="21">
        <f t="shared" ref="H97" si="34">SUM(H90:H96)</f>
        <v>0</v>
      </c>
      <c r="I97" s="21">
        <f t="shared" ref="I97" si="35">SUM(I90:I96)</f>
        <v>0</v>
      </c>
      <c r="J97" s="21">
        <f t="shared" ref="J97" si="3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7">SUM(G98:G100)</f>
        <v>0</v>
      </c>
      <c r="H101" s="21">
        <f t="shared" ref="H101" si="38">SUM(H98:H100)</f>
        <v>0</v>
      </c>
      <c r="I101" s="21">
        <f t="shared" ref="I101" si="39">SUM(I98:I100)</f>
        <v>0</v>
      </c>
      <c r="J101" s="21">
        <f t="shared" ref="J101:L101" si="40">SUM(J98:J100)</f>
        <v>0</v>
      </c>
      <c r="K101" s="27"/>
      <c r="L101" s="21">
        <f t="shared" si="40"/>
        <v>0</v>
      </c>
    </row>
    <row r="102" spans="1:12" ht="15" thickBot="1" x14ac:dyDescent="0.3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94</v>
      </c>
      <c r="F102" s="48">
        <v>60</v>
      </c>
      <c r="G102" s="71">
        <v>0.93300000000000005</v>
      </c>
      <c r="H102" s="71">
        <v>3.0510000000000002</v>
      </c>
      <c r="I102" s="72">
        <v>5.641</v>
      </c>
      <c r="J102" s="48">
        <v>54</v>
      </c>
      <c r="K102" s="77" t="s">
        <v>95</v>
      </c>
      <c r="L102" s="48">
        <v>2.5</v>
      </c>
    </row>
    <row r="103" spans="1:12" ht="14.4" x14ac:dyDescent="0.3">
      <c r="A103" s="25"/>
      <c r="B103" s="16"/>
      <c r="C103" s="11"/>
      <c r="D103" s="7" t="s">
        <v>24</v>
      </c>
      <c r="E103" s="47"/>
      <c r="F103" s="48"/>
      <c r="G103" s="67"/>
      <c r="H103" s="67"/>
      <c r="I103" s="68"/>
      <c r="J103" s="48"/>
      <c r="K103" s="49"/>
      <c r="L103" s="48"/>
    </row>
    <row r="104" spans="1:12" ht="14.4" x14ac:dyDescent="0.3">
      <c r="A104" s="25"/>
      <c r="B104" s="16"/>
      <c r="C104" s="11"/>
      <c r="D104" s="7" t="s">
        <v>29</v>
      </c>
      <c r="E104" s="58" t="s">
        <v>96</v>
      </c>
      <c r="F104" s="48">
        <v>100</v>
      </c>
      <c r="G104" s="55">
        <v>9.1</v>
      </c>
      <c r="H104" s="55">
        <v>12.4</v>
      </c>
      <c r="I104" s="56">
        <v>10.5</v>
      </c>
      <c r="J104" s="48">
        <v>190</v>
      </c>
      <c r="K104" s="57" t="s">
        <v>97</v>
      </c>
      <c r="L104" s="48">
        <v>37.36</v>
      </c>
    </row>
    <row r="105" spans="1:12" ht="14.4" x14ac:dyDescent="0.3">
      <c r="A105" s="25"/>
      <c r="B105" s="16"/>
      <c r="C105" s="11"/>
      <c r="D105" s="7" t="s">
        <v>30</v>
      </c>
      <c r="E105" s="47" t="s">
        <v>55</v>
      </c>
      <c r="F105" s="48" t="s">
        <v>87</v>
      </c>
      <c r="G105" s="55">
        <v>5.6520000000000001</v>
      </c>
      <c r="H105" s="55">
        <v>4.4690000000000003</v>
      </c>
      <c r="I105" s="56">
        <v>28</v>
      </c>
      <c r="J105" s="48">
        <v>175</v>
      </c>
      <c r="K105" s="57" t="s">
        <v>98</v>
      </c>
      <c r="L105" s="48">
        <v>5.79</v>
      </c>
    </row>
    <row r="106" spans="1:12" ht="14.4" x14ac:dyDescent="0.3">
      <c r="A106" s="25"/>
      <c r="B106" s="16"/>
      <c r="C106" s="11"/>
      <c r="D106" s="7" t="s">
        <v>31</v>
      </c>
      <c r="E106" s="47" t="s">
        <v>57</v>
      </c>
      <c r="F106" s="48" t="s">
        <v>67</v>
      </c>
      <c r="G106" s="55">
        <v>0.2</v>
      </c>
      <c r="H106" s="55">
        <v>0</v>
      </c>
      <c r="I106" s="56">
        <v>13.7</v>
      </c>
      <c r="J106" s="48">
        <v>56</v>
      </c>
      <c r="K106" s="57" t="s">
        <v>82</v>
      </c>
      <c r="L106" s="48">
        <v>3.25</v>
      </c>
    </row>
    <row r="107" spans="1:12" ht="15" thickBot="1" x14ac:dyDescent="0.35">
      <c r="A107" s="25"/>
      <c r="B107" s="16"/>
      <c r="C107" s="11"/>
      <c r="D107" s="7" t="s">
        <v>32</v>
      </c>
      <c r="E107" s="47" t="s">
        <v>49</v>
      </c>
      <c r="F107" s="48">
        <v>30</v>
      </c>
      <c r="G107" s="59">
        <v>2.2799999999999998</v>
      </c>
      <c r="H107" s="59">
        <v>0.24</v>
      </c>
      <c r="I107" s="60">
        <v>14.76</v>
      </c>
      <c r="J107" s="48">
        <v>71</v>
      </c>
      <c r="K107" s="49"/>
      <c r="L107" s="48">
        <v>1.8</v>
      </c>
    </row>
    <row r="108" spans="1:12" ht="14.4" x14ac:dyDescent="0.3">
      <c r="A108" s="25"/>
      <c r="B108" s="16"/>
      <c r="C108" s="11"/>
      <c r="D108" s="7" t="s">
        <v>33</v>
      </c>
      <c r="E108" s="47" t="s">
        <v>50</v>
      </c>
      <c r="F108" s="48">
        <v>20</v>
      </c>
      <c r="G108" s="61">
        <v>1.3</v>
      </c>
      <c r="H108" s="61">
        <v>0.2</v>
      </c>
      <c r="I108" s="62">
        <v>7</v>
      </c>
      <c r="J108" s="48">
        <v>35</v>
      </c>
      <c r="K108" s="49"/>
      <c r="L108" s="48">
        <v>1.02</v>
      </c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210</v>
      </c>
      <c r="G111" s="21">
        <f t="shared" ref="G111" si="41">SUM(G102:G110)</f>
        <v>19.465</v>
      </c>
      <c r="H111" s="21">
        <f t="shared" ref="H111" si="42">SUM(H102:H110)</f>
        <v>20.36</v>
      </c>
      <c r="I111" s="21">
        <f t="shared" ref="I111" si="43">SUM(I102:I110)</f>
        <v>79.600999999999999</v>
      </c>
      <c r="J111" s="21">
        <f t="shared" ref="J111:L111" si="44">SUM(J102:J110)</f>
        <v>581</v>
      </c>
      <c r="K111" s="27"/>
      <c r="L111" s="21">
        <f t="shared" si="44"/>
        <v>51.72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49">SUM(G117:G122)</f>
        <v>0</v>
      </c>
      <c r="H123" s="21">
        <f t="shared" ref="H123" si="50">SUM(H117:H122)</f>
        <v>0</v>
      </c>
      <c r="I123" s="21">
        <f t="shared" ref="I123" si="51">SUM(I117:I122)</f>
        <v>0</v>
      </c>
      <c r="J123" s="21">
        <f t="shared" ref="J123:L123" si="52">SUM(J117:J122)</f>
        <v>0</v>
      </c>
      <c r="K123" s="27"/>
      <c r="L123" s="21">
        <f t="shared" si="52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3">SUM(G124:G129)</f>
        <v>0</v>
      </c>
      <c r="H130" s="21">
        <f t="shared" ref="H130" si="54">SUM(H124:H129)</f>
        <v>0</v>
      </c>
      <c r="I130" s="21">
        <f t="shared" ref="I130" si="55">SUM(I124:I129)</f>
        <v>0</v>
      </c>
      <c r="J130" s="21">
        <f t="shared" ref="J130:L130" si="56">SUM(J124:J129)</f>
        <v>0</v>
      </c>
      <c r="K130" s="27"/>
      <c r="L130" s="21">
        <f t="shared" si="56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80" t="s">
        <v>4</v>
      </c>
      <c r="D131" s="81"/>
      <c r="E131" s="33"/>
      <c r="F131" s="34">
        <f>F97+F101+F111+F116+F123+F130</f>
        <v>210</v>
      </c>
      <c r="G131" s="34">
        <f t="shared" ref="G131" si="57">G97+G101+G111+G116+G123+G130</f>
        <v>19.465</v>
      </c>
      <c r="H131" s="34">
        <f t="shared" ref="H131" si="58">H97+H101+H111+H116+H123+H130</f>
        <v>20.36</v>
      </c>
      <c r="I131" s="34">
        <f t="shared" ref="I131" si="59">I97+I101+I111+I116+I123+I130</f>
        <v>79.600999999999999</v>
      </c>
      <c r="J131" s="34">
        <f t="shared" ref="J131" si="60">J97+J101+J111+J116+J123+J130</f>
        <v>581</v>
      </c>
      <c r="K131" s="35"/>
      <c r="L131" s="34">
        <f t="shared" ref="L131" si="61">L97+L101+L111+L116+L123+L130</f>
        <v>51.72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4"/>
      <c r="F132" s="45"/>
      <c r="G132" s="45"/>
      <c r="H132" s="45"/>
      <c r="I132" s="45"/>
      <c r="J132" s="45"/>
      <c r="K132" s="46"/>
      <c r="L132" s="45"/>
    </row>
    <row r="133" spans="1:12" ht="14.4" x14ac:dyDescent="0.3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4" x14ac:dyDescent="0.3">
      <c r="A134" s="25"/>
      <c r="B134" s="16"/>
      <c r="C134" s="11"/>
      <c r="D134" s="7" t="s">
        <v>22</v>
      </c>
      <c r="E134" s="47"/>
      <c r="F134" s="48"/>
      <c r="G134" s="48"/>
      <c r="H134" s="48"/>
      <c r="I134" s="48"/>
      <c r="J134" s="48"/>
      <c r="K134" s="49"/>
      <c r="L134" s="48"/>
    </row>
    <row r="135" spans="1:12" ht="14.4" x14ac:dyDescent="0.3">
      <c r="A135" s="25"/>
      <c r="B135" s="16"/>
      <c r="C135" s="11"/>
      <c r="D135" s="7" t="s">
        <v>23</v>
      </c>
      <c r="E135" s="47"/>
      <c r="F135" s="48"/>
      <c r="G135" s="48"/>
      <c r="H135" s="48"/>
      <c r="I135" s="48"/>
      <c r="J135" s="48"/>
      <c r="K135" s="49"/>
      <c r="L135" s="48"/>
    </row>
    <row r="136" spans="1:12" ht="14.4" x14ac:dyDescent="0.3">
      <c r="A136" s="25"/>
      <c r="B136" s="16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48"/>
    </row>
    <row r="137" spans="1:12" ht="14.4" x14ac:dyDescent="0.3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62">SUM(G132:G138)</f>
        <v>0</v>
      </c>
      <c r="H139" s="21">
        <f t="shared" ref="H139" si="63">SUM(H132:H138)</f>
        <v>0</v>
      </c>
      <c r="I139" s="21">
        <f t="shared" ref="I139" si="64">SUM(I132:I138)</f>
        <v>0</v>
      </c>
      <c r="J139" s="21">
        <f t="shared" ref="J139" si="65">SUM(J132:J138)</f>
        <v>0</v>
      </c>
      <c r="K139" s="27"/>
      <c r="L139" s="21">
        <f t="shared" ref="L139:L181" si="66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7">SUM(G140:G142)</f>
        <v>0</v>
      </c>
      <c r="H143" s="21">
        <f t="shared" ref="H143" si="68">SUM(H140:H142)</f>
        <v>0</v>
      </c>
      <c r="I143" s="21">
        <f t="shared" ref="I143" si="69">SUM(I140:I142)</f>
        <v>0</v>
      </c>
      <c r="J143" s="21">
        <f t="shared" ref="J143:L143" si="70">SUM(J140:J142)</f>
        <v>0</v>
      </c>
      <c r="K143" s="27"/>
      <c r="L143" s="21">
        <f t="shared" si="70"/>
        <v>0</v>
      </c>
    </row>
    <row r="144" spans="1:12" ht="15" thickBot="1" x14ac:dyDescent="0.3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60</v>
      </c>
      <c r="F144" s="48">
        <v>60</v>
      </c>
      <c r="G144" s="67">
        <v>0.63200000000000001</v>
      </c>
      <c r="H144" s="67">
        <v>6.0430000000000001</v>
      </c>
      <c r="I144" s="68">
        <v>4.3410000000000002</v>
      </c>
      <c r="J144" s="48">
        <v>74</v>
      </c>
      <c r="K144" s="57" t="s">
        <v>59</v>
      </c>
      <c r="L144" s="48">
        <v>3.6</v>
      </c>
    </row>
    <row r="145" spans="1:12" ht="14.4" x14ac:dyDescent="0.3">
      <c r="A145" s="25"/>
      <c r="B145" s="16"/>
      <c r="C145" s="11"/>
      <c r="D145" s="63" t="s">
        <v>24</v>
      </c>
      <c r="E145" s="47" t="s">
        <v>99</v>
      </c>
      <c r="F145" s="48">
        <v>100</v>
      </c>
      <c r="G145" s="65">
        <v>0.4</v>
      </c>
      <c r="H145" s="65">
        <v>0.3</v>
      </c>
      <c r="I145" s="66">
        <v>10.3</v>
      </c>
      <c r="J145" s="48">
        <v>47</v>
      </c>
      <c r="K145" s="64">
        <v>3382015</v>
      </c>
      <c r="L145" s="48">
        <v>22</v>
      </c>
    </row>
    <row r="146" spans="1:12" ht="14.4" x14ac:dyDescent="0.3">
      <c r="A146" s="25"/>
      <c r="B146" s="16"/>
      <c r="C146" s="11"/>
      <c r="D146" s="7" t="s">
        <v>29</v>
      </c>
      <c r="E146" s="47" t="s">
        <v>100</v>
      </c>
      <c r="F146" s="48">
        <v>90</v>
      </c>
      <c r="G146" s="55">
        <v>8.1999999999999993</v>
      </c>
      <c r="H146" s="55">
        <v>8.1</v>
      </c>
      <c r="I146" s="56">
        <v>7</v>
      </c>
      <c r="J146" s="48">
        <v>134</v>
      </c>
      <c r="K146" s="57" t="s">
        <v>61</v>
      </c>
      <c r="L146" s="48">
        <v>32.5</v>
      </c>
    </row>
    <row r="147" spans="1:12" ht="14.4" x14ac:dyDescent="0.3">
      <c r="A147" s="25"/>
      <c r="B147" s="16"/>
      <c r="C147" s="11"/>
      <c r="D147" s="7" t="s">
        <v>30</v>
      </c>
      <c r="E147" s="47" t="s">
        <v>63</v>
      </c>
      <c r="F147" s="48">
        <v>150</v>
      </c>
      <c r="G147" s="55">
        <v>3.282</v>
      </c>
      <c r="H147" s="55">
        <v>4.657</v>
      </c>
      <c r="I147" s="56">
        <v>22.027000000000001</v>
      </c>
      <c r="J147" s="48">
        <v>143</v>
      </c>
      <c r="K147" s="57" t="s">
        <v>101</v>
      </c>
      <c r="L147" s="48">
        <v>8.9499999999999993</v>
      </c>
    </row>
    <row r="148" spans="1:12" ht="14.4" x14ac:dyDescent="0.3">
      <c r="A148" s="25"/>
      <c r="B148" s="16"/>
      <c r="C148" s="11"/>
      <c r="D148" s="7" t="s">
        <v>31</v>
      </c>
      <c r="E148" s="47" t="s">
        <v>48</v>
      </c>
      <c r="F148" s="48">
        <v>200</v>
      </c>
      <c r="G148" s="55">
        <v>3.78</v>
      </c>
      <c r="H148" s="55">
        <v>0.67</v>
      </c>
      <c r="I148" s="56">
        <v>21</v>
      </c>
      <c r="J148" s="48">
        <v>105</v>
      </c>
      <c r="K148" s="57" t="s">
        <v>80</v>
      </c>
      <c r="L148" s="48">
        <v>9.18</v>
      </c>
    </row>
    <row r="149" spans="1:12" ht="15" thickBot="1" x14ac:dyDescent="0.35">
      <c r="A149" s="25"/>
      <c r="B149" s="16"/>
      <c r="C149" s="11"/>
      <c r="D149" s="7" t="s">
        <v>32</v>
      </c>
      <c r="E149" s="47" t="s">
        <v>49</v>
      </c>
      <c r="F149" s="48">
        <v>30</v>
      </c>
      <c r="G149" s="59">
        <v>2.2999999999999998</v>
      </c>
      <c r="H149" s="59">
        <v>0.2</v>
      </c>
      <c r="I149" s="60">
        <v>14.8</v>
      </c>
      <c r="J149" s="48">
        <v>71</v>
      </c>
      <c r="K149" s="49"/>
      <c r="L149" s="48">
        <v>1.8</v>
      </c>
    </row>
    <row r="150" spans="1:12" ht="14.4" x14ac:dyDescent="0.3">
      <c r="A150" s="25"/>
      <c r="B150" s="16"/>
      <c r="C150" s="11"/>
      <c r="D150" s="7" t="s">
        <v>33</v>
      </c>
      <c r="E150" s="47" t="s">
        <v>50</v>
      </c>
      <c r="F150" s="48">
        <v>20</v>
      </c>
      <c r="G150" s="61">
        <v>1.3</v>
      </c>
      <c r="H150" s="61">
        <v>0.2</v>
      </c>
      <c r="I150" s="62">
        <v>7</v>
      </c>
      <c r="J150" s="48">
        <v>35</v>
      </c>
      <c r="K150" s="49"/>
      <c r="L150" s="48">
        <v>1.02</v>
      </c>
    </row>
    <row r="151" spans="1:12" ht="14.4" x14ac:dyDescent="0.3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650</v>
      </c>
      <c r="G153" s="21">
        <f t="shared" ref="G153" si="71">SUM(G144:G152)</f>
        <v>19.894000000000002</v>
      </c>
      <c r="H153" s="21">
        <f t="shared" ref="H153" si="72">SUM(H144:H152)</f>
        <v>20.170000000000002</v>
      </c>
      <c r="I153" s="21">
        <f t="shared" ref="I153" si="73">SUM(I144:I152)</f>
        <v>86.468000000000004</v>
      </c>
      <c r="J153" s="21">
        <f t="shared" ref="J153:L153" si="74">SUM(J144:J152)</f>
        <v>609</v>
      </c>
      <c r="K153" s="27"/>
      <c r="L153" s="21">
        <f t="shared" si="74"/>
        <v>79.049999999999983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5">SUM(G154:G157)</f>
        <v>0</v>
      </c>
      <c r="H158" s="21">
        <f t="shared" ref="H158" si="76">SUM(H154:H157)</f>
        <v>0</v>
      </c>
      <c r="I158" s="21">
        <f t="shared" ref="I158" si="77">SUM(I154:I157)</f>
        <v>0</v>
      </c>
      <c r="J158" s="21">
        <f t="shared" ref="J158" si="78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:L165" si="82">SUM(J159:J164)</f>
        <v>0</v>
      </c>
      <c r="K165" s="27"/>
      <c r="L165" s="21">
        <f t="shared" si="82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3">SUM(G166:G171)</f>
        <v>0</v>
      </c>
      <c r="H172" s="21">
        <f t="shared" ref="H172" si="84">SUM(H166:H171)</f>
        <v>0</v>
      </c>
      <c r="I172" s="21">
        <f t="shared" ref="I172" si="85">SUM(I166:I171)</f>
        <v>0</v>
      </c>
      <c r="J172" s="21">
        <f t="shared" ref="J172:L172" si="86">SUM(J166:J171)</f>
        <v>0</v>
      </c>
      <c r="K172" s="27"/>
      <c r="L172" s="21">
        <f t="shared" si="86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80" t="s">
        <v>4</v>
      </c>
      <c r="D173" s="81"/>
      <c r="E173" s="33"/>
      <c r="F173" s="34">
        <f>F139+F143+F153+F158+F165+F172</f>
        <v>650</v>
      </c>
      <c r="G173" s="34">
        <f t="shared" ref="G173" si="87">G139+G143+G153+G158+G165+G172</f>
        <v>19.894000000000002</v>
      </c>
      <c r="H173" s="34">
        <f t="shared" ref="H173" si="88">H139+H143+H153+H158+H165+H172</f>
        <v>20.170000000000002</v>
      </c>
      <c r="I173" s="34">
        <f t="shared" ref="I173" si="89">I139+I143+I153+I158+I165+I172</f>
        <v>86.468000000000004</v>
      </c>
      <c r="J173" s="34">
        <f t="shared" ref="J173" si="90">J139+J143+J153+J158+J165+J172</f>
        <v>609</v>
      </c>
      <c r="K173" s="35"/>
      <c r="L173" s="34">
        <f t="shared" ref="L173" si="91">L139+L143+L153+L158+L165+L172</f>
        <v>79.049999999999983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4"/>
      <c r="F174" s="45"/>
      <c r="G174" s="45"/>
      <c r="H174" s="45"/>
      <c r="I174" s="45"/>
      <c r="J174" s="45"/>
      <c r="K174" s="46"/>
      <c r="L174" s="45"/>
    </row>
    <row r="175" spans="1:12" ht="14.4" x14ac:dyDescent="0.3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4" x14ac:dyDescent="0.3">
      <c r="A176" s="25"/>
      <c r="B176" s="16"/>
      <c r="C176" s="11"/>
      <c r="D176" s="7" t="s">
        <v>22</v>
      </c>
      <c r="E176" s="47"/>
      <c r="F176" s="48"/>
      <c r="G176" s="48"/>
      <c r="H176" s="48"/>
      <c r="I176" s="48"/>
      <c r="J176" s="48"/>
      <c r="K176" s="49"/>
      <c r="L176" s="48"/>
    </row>
    <row r="177" spans="1:12" ht="14.4" x14ac:dyDescent="0.3">
      <c r="A177" s="25"/>
      <c r="B177" s="16"/>
      <c r="C177" s="11"/>
      <c r="D177" s="7" t="s">
        <v>23</v>
      </c>
      <c r="E177" s="47"/>
      <c r="F177" s="48"/>
      <c r="G177" s="48"/>
      <c r="H177" s="48"/>
      <c r="I177" s="48"/>
      <c r="J177" s="48"/>
      <c r="K177" s="49"/>
      <c r="L177" s="48"/>
    </row>
    <row r="178" spans="1:12" ht="14.4" x14ac:dyDescent="0.3">
      <c r="A178" s="25"/>
      <c r="B178" s="16"/>
      <c r="C178" s="11"/>
      <c r="D178" s="7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4.4" x14ac:dyDescent="0.3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4.4" x14ac:dyDescent="0.3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92">SUM(G174:G180)</f>
        <v>0</v>
      </c>
      <c r="H181" s="21">
        <f t="shared" ref="H181" si="93">SUM(H174:H180)</f>
        <v>0</v>
      </c>
      <c r="I181" s="21">
        <f t="shared" ref="I181" si="94">SUM(I174:I180)</f>
        <v>0</v>
      </c>
      <c r="J181" s="21">
        <f t="shared" ref="J181" si="95">SUM(J174:J180)</f>
        <v>0</v>
      </c>
      <c r="K181" s="27"/>
      <c r="L181" s="21">
        <f t="shared" si="66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:L185" si="99">SUM(J182:J184)</f>
        <v>0</v>
      </c>
      <c r="K185" s="27"/>
      <c r="L185" s="21">
        <f t="shared" si="99"/>
        <v>0</v>
      </c>
    </row>
    <row r="186" spans="1:12" ht="15" thickBot="1" x14ac:dyDescent="0.3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89</v>
      </c>
      <c r="F186" s="48">
        <v>60</v>
      </c>
      <c r="G186" s="74">
        <v>0.66</v>
      </c>
      <c r="H186" s="74">
        <v>0.12</v>
      </c>
      <c r="I186" s="75">
        <v>2.2799999999999998</v>
      </c>
      <c r="J186" s="48">
        <v>14</v>
      </c>
      <c r="K186" s="57" t="s">
        <v>45</v>
      </c>
      <c r="L186" s="48">
        <v>8.01</v>
      </c>
    </row>
    <row r="187" spans="1:12" ht="14.4" x14ac:dyDescent="0.3">
      <c r="A187" s="25"/>
      <c r="B187" s="16"/>
      <c r="C187" s="11"/>
      <c r="D187" s="7" t="s">
        <v>24</v>
      </c>
      <c r="E187" s="47" t="s">
        <v>84</v>
      </c>
      <c r="F187" s="48">
        <v>100</v>
      </c>
      <c r="G187" s="65">
        <v>0.51</v>
      </c>
      <c r="H187" s="65">
        <v>0.68</v>
      </c>
      <c r="I187" s="66">
        <v>14.62</v>
      </c>
      <c r="J187" s="48">
        <v>68</v>
      </c>
      <c r="K187" s="64" t="s">
        <v>51</v>
      </c>
      <c r="L187" s="48">
        <v>10</v>
      </c>
    </row>
    <row r="188" spans="1:12" ht="14.4" x14ac:dyDescent="0.3">
      <c r="A188" s="25"/>
      <c r="B188" s="16"/>
      <c r="C188" s="11"/>
      <c r="D188" s="7" t="s">
        <v>29</v>
      </c>
      <c r="E188" s="47" t="s">
        <v>86</v>
      </c>
      <c r="F188" s="48">
        <v>90</v>
      </c>
      <c r="G188" s="55">
        <v>11</v>
      </c>
      <c r="H188" s="55">
        <v>13.5</v>
      </c>
      <c r="I188" s="56">
        <v>4.7859999999999996</v>
      </c>
      <c r="J188" s="48">
        <v>185</v>
      </c>
      <c r="K188" s="57" t="s">
        <v>46</v>
      </c>
      <c r="L188" s="48">
        <v>41.18</v>
      </c>
    </row>
    <row r="189" spans="1:12" ht="14.4" x14ac:dyDescent="0.3">
      <c r="A189" s="25"/>
      <c r="B189" s="16"/>
      <c r="C189" s="11"/>
      <c r="D189" s="7" t="s">
        <v>30</v>
      </c>
      <c r="E189" s="47" t="s">
        <v>64</v>
      </c>
      <c r="F189" s="48">
        <v>150</v>
      </c>
      <c r="G189" s="55">
        <v>3.67</v>
      </c>
      <c r="H189" s="55">
        <v>4.9000000000000004</v>
      </c>
      <c r="I189" s="56">
        <v>28.3</v>
      </c>
      <c r="J189" s="48">
        <v>172</v>
      </c>
      <c r="K189" s="57" t="s">
        <v>103</v>
      </c>
      <c r="L189" s="48">
        <v>9.34</v>
      </c>
    </row>
    <row r="190" spans="1:12" ht="14.4" x14ac:dyDescent="0.3">
      <c r="A190" s="25"/>
      <c r="B190" s="16"/>
      <c r="C190" s="11"/>
      <c r="D190" s="7" t="s">
        <v>31</v>
      </c>
      <c r="E190" s="47" t="s">
        <v>81</v>
      </c>
      <c r="F190" s="48" t="s">
        <v>67</v>
      </c>
      <c r="G190" s="55">
        <v>0.2</v>
      </c>
      <c r="H190" s="55">
        <v>0.1</v>
      </c>
      <c r="I190" s="56">
        <v>13.9</v>
      </c>
      <c r="J190" s="56">
        <v>57</v>
      </c>
      <c r="K190" s="57" t="s">
        <v>65</v>
      </c>
      <c r="L190" s="48">
        <v>3.25</v>
      </c>
    </row>
    <row r="191" spans="1:12" ht="15" thickBot="1" x14ac:dyDescent="0.35">
      <c r="A191" s="25"/>
      <c r="B191" s="16"/>
      <c r="C191" s="11"/>
      <c r="D191" s="7" t="s">
        <v>32</v>
      </c>
      <c r="E191" s="47" t="s">
        <v>49</v>
      </c>
      <c r="F191" s="48">
        <v>30</v>
      </c>
      <c r="G191" s="59">
        <v>2.2799999999999998</v>
      </c>
      <c r="H191" s="59">
        <v>0.24</v>
      </c>
      <c r="I191" s="60">
        <v>14.76</v>
      </c>
      <c r="J191" s="48">
        <v>71</v>
      </c>
      <c r="K191" s="49"/>
      <c r="L191" s="48">
        <v>1.8</v>
      </c>
    </row>
    <row r="192" spans="1:12" ht="14.4" x14ac:dyDescent="0.3">
      <c r="A192" s="25"/>
      <c r="B192" s="16"/>
      <c r="C192" s="11"/>
      <c r="D192" s="7" t="s">
        <v>33</v>
      </c>
      <c r="E192" s="47" t="s">
        <v>50</v>
      </c>
      <c r="F192" s="48">
        <v>20</v>
      </c>
      <c r="G192" s="61">
        <v>1.3</v>
      </c>
      <c r="H192" s="61">
        <v>0.2</v>
      </c>
      <c r="I192" s="62">
        <v>7</v>
      </c>
      <c r="J192" s="48">
        <v>35</v>
      </c>
      <c r="K192" s="49"/>
      <c r="L192" s="48">
        <v>1.02</v>
      </c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450</v>
      </c>
      <c r="G195" s="21">
        <f t="shared" ref="G195" si="100">SUM(G186:G194)</f>
        <v>19.62</v>
      </c>
      <c r="H195" s="21">
        <f t="shared" ref="H195" si="101">SUM(H186:H194)</f>
        <v>19.740000000000002</v>
      </c>
      <c r="I195" s="21">
        <f t="shared" ref="I195" si="102">SUM(I186:I194)</f>
        <v>85.646000000000001</v>
      </c>
      <c r="J195" s="21">
        <f t="shared" ref="J195:L195" si="103">SUM(J186:J194)</f>
        <v>602</v>
      </c>
      <c r="K195" s="27"/>
      <c r="L195" s="21">
        <f t="shared" si="103"/>
        <v>74.599999999999994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:L207" si="111">SUM(J201:J206)</f>
        <v>0</v>
      </c>
      <c r="K207" s="27"/>
      <c r="L207" s="21">
        <f t="shared" si="111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:L214" si="115">SUM(J208:J213)</f>
        <v>0</v>
      </c>
      <c r="K214" s="27"/>
      <c r="L214" s="21">
        <f t="shared" si="115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80" t="s">
        <v>4</v>
      </c>
      <c r="D215" s="81"/>
      <c r="E215" s="33"/>
      <c r="F215" s="34">
        <f>F181+F185+F195+F200+F207+F214</f>
        <v>450</v>
      </c>
      <c r="G215" s="34">
        <f t="shared" ref="G215" si="116">G181+G185+G195+G200+G207+G214</f>
        <v>19.62</v>
      </c>
      <c r="H215" s="34">
        <f t="shared" ref="H215" si="117">H181+H185+H195+H200+H207+H214</f>
        <v>19.740000000000002</v>
      </c>
      <c r="I215" s="34">
        <f t="shared" ref="I215" si="118">I181+I185+I195+I200+I207+I214</f>
        <v>85.646000000000001</v>
      </c>
      <c r="J215" s="34">
        <f t="shared" ref="J215" si="119">J181+J185+J195+J200+J207+J214</f>
        <v>602</v>
      </c>
      <c r="K215" s="35"/>
      <c r="L215" s="34">
        <f t="shared" ref="L215" si="120">L181+L185+L195+L200+L207+L214</f>
        <v>74.599999999999994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4"/>
      <c r="F216" s="45"/>
      <c r="G216" s="45"/>
      <c r="H216" s="45"/>
      <c r="I216" s="45"/>
      <c r="J216" s="45"/>
      <c r="K216" s="46"/>
      <c r="L216" s="45"/>
    </row>
    <row r="217" spans="1:12" ht="14.4" x14ac:dyDescent="0.3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4" x14ac:dyDescent="0.3">
      <c r="A218" s="25"/>
      <c r="B218" s="16"/>
      <c r="C218" s="11"/>
      <c r="D218" s="7" t="s">
        <v>22</v>
      </c>
      <c r="E218" s="47"/>
      <c r="F218" s="48"/>
      <c r="G218" s="48"/>
      <c r="H218" s="48"/>
      <c r="I218" s="48"/>
      <c r="J218" s="48"/>
      <c r="K218" s="49"/>
      <c r="L218" s="48"/>
    </row>
    <row r="219" spans="1:12" ht="14.4" x14ac:dyDescent="0.3">
      <c r="A219" s="25"/>
      <c r="B219" s="16"/>
      <c r="C219" s="11"/>
      <c r="D219" s="7" t="s">
        <v>23</v>
      </c>
      <c r="E219" s="47"/>
      <c r="F219" s="48"/>
      <c r="G219" s="48"/>
      <c r="H219" s="48"/>
      <c r="I219" s="48"/>
      <c r="J219" s="48"/>
      <c r="K219" s="49"/>
      <c r="L219" s="48"/>
    </row>
    <row r="220" spans="1:12" ht="14.4" x14ac:dyDescent="0.3">
      <c r="A220" s="25"/>
      <c r="B220" s="16"/>
      <c r="C220" s="11"/>
      <c r="D220" s="7" t="s">
        <v>24</v>
      </c>
      <c r="E220" s="47"/>
      <c r="F220" s="48"/>
      <c r="G220" s="48"/>
      <c r="H220" s="48"/>
      <c r="I220" s="48"/>
      <c r="J220" s="48"/>
      <c r="K220" s="49"/>
      <c r="L220" s="48"/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21">SUM(G216:G222)</f>
        <v>0</v>
      </c>
      <c r="H223" s="21">
        <f t="shared" ref="H223" si="122">SUM(H216:H222)</f>
        <v>0</v>
      </c>
      <c r="I223" s="21">
        <f t="shared" ref="I223" si="123">SUM(I216:I222)</f>
        <v>0</v>
      </c>
      <c r="J223" s="21">
        <f t="shared" ref="J223" si="124">SUM(J216:J222)</f>
        <v>0</v>
      </c>
      <c r="K223" s="27"/>
      <c r="L223" s="21">
        <f t="shared" ref="L223:L265" si="125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:L227" si="129">SUM(J224:J226)</f>
        <v>0</v>
      </c>
      <c r="K227" s="27"/>
      <c r="L227" s="21">
        <f t="shared" si="129"/>
        <v>0</v>
      </c>
    </row>
    <row r="228" spans="1:12" ht="15" thickBot="1" x14ac:dyDescent="0.3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70" t="s">
        <v>102</v>
      </c>
      <c r="F228" s="48">
        <v>60</v>
      </c>
      <c r="G228" s="55">
        <v>0.57599999999999996</v>
      </c>
      <c r="H228" s="55">
        <v>3.6840000000000002</v>
      </c>
      <c r="I228" s="56">
        <v>1.8480000000000001</v>
      </c>
      <c r="J228" s="48">
        <v>43</v>
      </c>
      <c r="K228" s="69" t="s">
        <v>52</v>
      </c>
      <c r="L228" s="48">
        <v>6.32</v>
      </c>
    </row>
    <row r="229" spans="1:12" ht="14.4" x14ac:dyDescent="0.3">
      <c r="A229" s="25"/>
      <c r="B229" s="16"/>
      <c r="C229" s="11"/>
      <c r="D229" s="7" t="s">
        <v>24</v>
      </c>
      <c r="E229" s="47" t="s">
        <v>104</v>
      </c>
      <c r="F229" s="48">
        <v>100</v>
      </c>
      <c r="G229" s="67">
        <v>0.5</v>
      </c>
      <c r="H229" s="67">
        <v>0.2</v>
      </c>
      <c r="I229" s="68">
        <v>7.5</v>
      </c>
      <c r="J229" s="48">
        <v>34</v>
      </c>
      <c r="K229" s="64" t="s">
        <v>51</v>
      </c>
      <c r="L229" s="48">
        <v>15</v>
      </c>
    </row>
    <row r="230" spans="1:12" ht="14.4" x14ac:dyDescent="0.3">
      <c r="A230" s="25"/>
      <c r="B230" s="16"/>
      <c r="C230" s="11"/>
      <c r="D230" s="7" t="s">
        <v>29</v>
      </c>
      <c r="E230" s="47" t="s">
        <v>68</v>
      </c>
      <c r="F230" s="48" t="s">
        <v>69</v>
      </c>
      <c r="G230" s="55">
        <v>7.2</v>
      </c>
      <c r="H230" s="55">
        <v>11.8</v>
      </c>
      <c r="I230" s="56">
        <v>1.925</v>
      </c>
      <c r="J230" s="48">
        <v>143</v>
      </c>
      <c r="K230" s="57" t="s">
        <v>105</v>
      </c>
      <c r="L230" s="48">
        <v>38.869999999999997</v>
      </c>
    </row>
    <row r="231" spans="1:12" ht="14.4" x14ac:dyDescent="0.3">
      <c r="A231" s="25"/>
      <c r="B231" s="16"/>
      <c r="C231" s="11"/>
      <c r="D231" s="7" t="s">
        <v>30</v>
      </c>
      <c r="E231" s="47" t="s">
        <v>70</v>
      </c>
      <c r="F231" s="48">
        <v>150</v>
      </c>
      <c r="G231" s="55">
        <v>5.6520000000000001</v>
      </c>
      <c r="H231" s="55">
        <v>4.4690000000000003</v>
      </c>
      <c r="I231" s="56">
        <v>28</v>
      </c>
      <c r="J231" s="48">
        <v>175</v>
      </c>
      <c r="K231" s="57" t="s">
        <v>76</v>
      </c>
      <c r="L231" s="48">
        <v>5.79</v>
      </c>
    </row>
    <row r="232" spans="1:12" ht="14.4" x14ac:dyDescent="0.3">
      <c r="A232" s="25"/>
      <c r="B232" s="16"/>
      <c r="C232" s="11"/>
      <c r="D232" s="7" t="s">
        <v>31</v>
      </c>
      <c r="E232" s="47" t="s">
        <v>57</v>
      </c>
      <c r="F232" s="48">
        <v>200</v>
      </c>
      <c r="G232" s="61">
        <v>0.2</v>
      </c>
      <c r="H232" s="61">
        <v>0</v>
      </c>
      <c r="I232" s="62">
        <v>13.7</v>
      </c>
      <c r="J232" s="48">
        <v>56</v>
      </c>
      <c r="K232" s="57" t="s">
        <v>56</v>
      </c>
      <c r="L232" s="48">
        <v>1.89</v>
      </c>
    </row>
    <row r="233" spans="1:12" ht="15" thickBot="1" x14ac:dyDescent="0.35">
      <c r="A233" s="25"/>
      <c r="B233" s="16"/>
      <c r="C233" s="11"/>
      <c r="D233" s="7" t="s">
        <v>32</v>
      </c>
      <c r="E233" s="47" t="s">
        <v>49</v>
      </c>
      <c r="F233" s="48">
        <v>30</v>
      </c>
      <c r="G233" s="59">
        <v>2.2799999999999998</v>
      </c>
      <c r="H233" s="59">
        <v>0.24</v>
      </c>
      <c r="I233" s="60">
        <v>14.76</v>
      </c>
      <c r="J233" s="48">
        <v>71</v>
      </c>
      <c r="K233" s="49"/>
      <c r="L233" s="48">
        <v>1.8</v>
      </c>
    </row>
    <row r="234" spans="1:12" ht="14.4" x14ac:dyDescent="0.3">
      <c r="A234" s="25"/>
      <c r="B234" s="16"/>
      <c r="C234" s="11"/>
      <c r="D234" s="7" t="s">
        <v>33</v>
      </c>
      <c r="E234" s="47" t="s">
        <v>50</v>
      </c>
      <c r="F234" s="48">
        <v>20</v>
      </c>
      <c r="G234" s="61">
        <v>1.3</v>
      </c>
      <c r="H234" s="61">
        <v>0.2</v>
      </c>
      <c r="I234" s="62">
        <v>7</v>
      </c>
      <c r="J234" s="48">
        <v>35</v>
      </c>
      <c r="K234" s="49"/>
      <c r="L234" s="48">
        <v>1.02</v>
      </c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560</v>
      </c>
      <c r="G237" s="21">
        <f t="shared" ref="G237" si="130">SUM(G228:G236)</f>
        <v>17.708000000000002</v>
      </c>
      <c r="H237" s="21">
        <f t="shared" ref="H237" si="131">SUM(H228:H236)</f>
        <v>20.593</v>
      </c>
      <c r="I237" s="21">
        <f t="shared" ref="I237" si="132">SUM(I228:I236)</f>
        <v>74.733000000000004</v>
      </c>
      <c r="J237" s="21">
        <f t="shared" ref="J237:L237" si="133">SUM(J228:J236)</f>
        <v>557</v>
      </c>
      <c r="K237" s="27"/>
      <c r="L237" s="21">
        <f t="shared" si="133"/>
        <v>70.69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:L249" si="141">SUM(J243:J248)</f>
        <v>0</v>
      </c>
      <c r="K249" s="27"/>
      <c r="L249" s="21">
        <f t="shared" si="141"/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:L256" si="145">SUM(J250:J255)</f>
        <v>0</v>
      </c>
      <c r="K256" s="27"/>
      <c r="L256" s="21">
        <f t="shared" si="145"/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80" t="s">
        <v>4</v>
      </c>
      <c r="D257" s="81"/>
      <c r="E257" s="33"/>
      <c r="F257" s="34">
        <f>F223+F227+F237+F242+F249+F256</f>
        <v>560</v>
      </c>
      <c r="G257" s="34">
        <f t="shared" ref="G257" si="146">G223+G227+G237+G242+G249+G256</f>
        <v>17.708000000000002</v>
      </c>
      <c r="H257" s="34">
        <f t="shared" ref="H257" si="147">H223+H227+H237+H242+H249+H256</f>
        <v>20.593</v>
      </c>
      <c r="I257" s="34">
        <f t="shared" ref="I257" si="148">I223+I227+I237+I242+I249+I256</f>
        <v>74.733000000000004</v>
      </c>
      <c r="J257" s="34">
        <f t="shared" ref="J257" si="149">J223+J227+J237+J242+J249+J256</f>
        <v>557</v>
      </c>
      <c r="K257" s="35"/>
      <c r="L257" s="34">
        <f t="shared" ref="L257" si="150">L223+L227+L237+L242+L249+L256</f>
        <v>70.69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4.4" x14ac:dyDescent="0.3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 x14ac:dyDescent="0.3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4.4" x14ac:dyDescent="0.3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si="12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:L269" si="158">SUM(J266:J268)</f>
        <v>0</v>
      </c>
      <c r="K269" s="27"/>
      <c r="L269" s="21">
        <f t="shared" si="158"/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4" x14ac:dyDescent="0.3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4.4" x14ac:dyDescent="0.3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4.4" x14ac:dyDescent="0.3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4.4" x14ac:dyDescent="0.3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4" x14ac:dyDescent="0.3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4.4" x14ac:dyDescent="0.3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4.4" x14ac:dyDescent="0.3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:L279" si="162">SUM(J270:J278)</f>
        <v>0</v>
      </c>
      <c r="K279" s="27"/>
      <c r="L279" s="21">
        <f t="shared" si="162"/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:L291" si="170">SUM(J285:J290)</f>
        <v>0</v>
      </c>
      <c r="K291" s="27"/>
      <c r="L291" s="21">
        <f t="shared" si="170"/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:L298" si="174">SUM(J292:J297)</f>
        <v>0</v>
      </c>
      <c r="K298" s="27"/>
      <c r="L298" s="21">
        <f t="shared" si="174"/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80" t="s">
        <v>4</v>
      </c>
      <c r="D299" s="81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4"/>
      <c r="F300" s="45"/>
      <c r="G300" s="45"/>
      <c r="H300" s="45"/>
      <c r="I300" s="45"/>
      <c r="J300" s="45"/>
      <c r="K300" s="46"/>
      <c r="L300" s="45"/>
    </row>
    <row r="301" spans="1:12" ht="14.4" x14ac:dyDescent="0.3">
      <c r="A301" s="25"/>
      <c r="B301" s="16"/>
      <c r="C301" s="11"/>
      <c r="D301" s="6"/>
      <c r="E301" s="47"/>
      <c r="F301" s="48"/>
      <c r="G301" s="48"/>
      <c r="H301" s="48"/>
      <c r="I301" s="48"/>
      <c r="J301" s="48"/>
      <c r="K301" s="49"/>
      <c r="L301" s="48"/>
    </row>
    <row r="302" spans="1:12" ht="14.4" x14ac:dyDescent="0.3">
      <c r="A302" s="25"/>
      <c r="B302" s="16"/>
      <c r="C302" s="11"/>
      <c r="D302" s="7" t="s">
        <v>22</v>
      </c>
      <c r="E302" s="47"/>
      <c r="F302" s="48"/>
      <c r="G302" s="48"/>
      <c r="H302" s="48"/>
      <c r="I302" s="48"/>
      <c r="J302" s="48"/>
      <c r="K302" s="49"/>
      <c r="L302" s="48"/>
    </row>
    <row r="303" spans="1:12" ht="14.4" x14ac:dyDescent="0.3">
      <c r="A303" s="25"/>
      <c r="B303" s="16"/>
      <c r="C303" s="11"/>
      <c r="D303" s="7" t="s">
        <v>23</v>
      </c>
      <c r="E303" s="47"/>
      <c r="F303" s="48"/>
      <c r="G303" s="48"/>
      <c r="H303" s="48"/>
      <c r="I303" s="48"/>
      <c r="J303" s="48"/>
      <c r="K303" s="49"/>
      <c r="L303" s="48"/>
    </row>
    <row r="304" spans="1:12" ht="14.4" x14ac:dyDescent="0.3">
      <c r="A304" s="25"/>
      <c r="B304" s="16"/>
      <c r="C304" s="11"/>
      <c r="D304" s="7" t="s">
        <v>24</v>
      </c>
      <c r="E304" s="47"/>
      <c r="F304" s="48"/>
      <c r="G304" s="48"/>
      <c r="H304" s="48"/>
      <c r="I304" s="48"/>
      <c r="J304" s="48"/>
      <c r="K304" s="49"/>
      <c r="L304" s="48"/>
    </row>
    <row r="305" spans="1:12" ht="14.4" x14ac:dyDescent="0.3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:J307" si="180">SUM(G300:G306)</f>
        <v>0</v>
      </c>
      <c r="H307" s="21">
        <f t="shared" si="180"/>
        <v>0</v>
      </c>
      <c r="I307" s="21">
        <f t="shared" si="180"/>
        <v>0</v>
      </c>
      <c r="J307" s="21">
        <f t="shared" si="180"/>
        <v>0</v>
      </c>
      <c r="K307" s="27"/>
      <c r="L307" s="21">
        <f t="shared" ref="L307" si="181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2">SUM(G308:G310)</f>
        <v>0</v>
      </c>
      <c r="H311" s="21">
        <f t="shared" si="182"/>
        <v>0</v>
      </c>
      <c r="I311" s="21">
        <f t="shared" si="182"/>
        <v>0</v>
      </c>
      <c r="J311" s="21">
        <f t="shared" si="182"/>
        <v>0</v>
      </c>
      <c r="K311" s="27"/>
      <c r="L311" s="21">
        <f t="shared" ref="L311" si="183">SUM(L308:L310)</f>
        <v>0</v>
      </c>
    </row>
    <row r="312" spans="1:12" ht="15" thickBot="1" x14ac:dyDescent="0.3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 t="s">
        <v>106</v>
      </c>
      <c r="F312" s="48">
        <v>60</v>
      </c>
      <c r="G312" s="55">
        <v>0.42</v>
      </c>
      <c r="H312" s="55">
        <v>0.06</v>
      </c>
      <c r="I312" s="56">
        <v>1.1399999999999999</v>
      </c>
      <c r="J312" s="48">
        <v>7</v>
      </c>
      <c r="K312" s="57" t="s">
        <v>79</v>
      </c>
      <c r="L312" s="48">
        <v>6.16</v>
      </c>
    </row>
    <row r="313" spans="1:12" ht="14.4" x14ac:dyDescent="0.3">
      <c r="A313" s="25"/>
      <c r="B313" s="16"/>
      <c r="C313" s="11"/>
      <c r="D313" s="7" t="s">
        <v>24</v>
      </c>
      <c r="E313" s="47" t="s">
        <v>83</v>
      </c>
      <c r="F313" s="48">
        <v>100</v>
      </c>
      <c r="G313" s="67">
        <v>1.35</v>
      </c>
      <c r="H313" s="67">
        <v>0.3</v>
      </c>
      <c r="I313" s="68">
        <v>12.15</v>
      </c>
      <c r="J313" s="48">
        <v>57</v>
      </c>
      <c r="K313" s="64" t="s">
        <v>51</v>
      </c>
      <c r="L313" s="48">
        <v>15</v>
      </c>
    </row>
    <row r="314" spans="1:12" ht="14.4" x14ac:dyDescent="0.3">
      <c r="A314" s="25"/>
      <c r="B314" s="16"/>
      <c r="C314" s="11"/>
      <c r="D314" s="7" t="s">
        <v>29</v>
      </c>
      <c r="E314" s="47" t="s">
        <v>68</v>
      </c>
      <c r="F314" s="48">
        <v>100</v>
      </c>
      <c r="G314" s="55">
        <v>7.2</v>
      </c>
      <c r="H314" s="55">
        <v>11.8</v>
      </c>
      <c r="I314" s="56">
        <v>1.925</v>
      </c>
      <c r="J314" s="48">
        <v>143</v>
      </c>
      <c r="K314" s="57" t="s">
        <v>85</v>
      </c>
      <c r="L314" s="48">
        <v>38.869999999999997</v>
      </c>
    </row>
    <row r="315" spans="1:12" ht="14.4" x14ac:dyDescent="0.3">
      <c r="A315" s="25"/>
      <c r="B315" s="16"/>
      <c r="C315" s="11"/>
      <c r="D315" s="7" t="s">
        <v>30</v>
      </c>
      <c r="E315" s="47" t="s">
        <v>72</v>
      </c>
      <c r="F315" s="48">
        <v>150</v>
      </c>
      <c r="G315" s="55">
        <v>3.6</v>
      </c>
      <c r="H315" s="55">
        <v>7</v>
      </c>
      <c r="I315" s="56">
        <v>29</v>
      </c>
      <c r="J315" s="48">
        <v>193</v>
      </c>
      <c r="K315" s="57" t="s">
        <v>107</v>
      </c>
      <c r="L315" s="48">
        <v>7.12</v>
      </c>
    </row>
    <row r="316" spans="1:12" ht="14.4" x14ac:dyDescent="0.3">
      <c r="A316" s="25"/>
      <c r="B316" s="16"/>
      <c r="C316" s="11"/>
      <c r="D316" s="7" t="s">
        <v>31</v>
      </c>
      <c r="E316" s="47" t="s">
        <v>48</v>
      </c>
      <c r="F316" s="48">
        <v>200</v>
      </c>
      <c r="G316" s="55">
        <v>3.78</v>
      </c>
      <c r="H316" s="55">
        <v>0.67</v>
      </c>
      <c r="I316" s="56">
        <v>21</v>
      </c>
      <c r="J316" s="48">
        <v>105</v>
      </c>
      <c r="K316" s="57" t="s">
        <v>80</v>
      </c>
      <c r="L316" s="48">
        <v>9.18</v>
      </c>
    </row>
    <row r="317" spans="1:12" ht="15" thickBot="1" x14ac:dyDescent="0.35">
      <c r="A317" s="25"/>
      <c r="B317" s="16"/>
      <c r="C317" s="11"/>
      <c r="D317" s="7" t="s">
        <v>32</v>
      </c>
      <c r="E317" s="47" t="s">
        <v>49</v>
      </c>
      <c r="F317" s="48">
        <v>30</v>
      </c>
      <c r="G317" s="59">
        <v>2.2799999999999998</v>
      </c>
      <c r="H317" s="59">
        <v>0.24</v>
      </c>
      <c r="I317" s="60">
        <v>14.76</v>
      </c>
      <c r="J317" s="48">
        <v>71</v>
      </c>
      <c r="K317" s="49"/>
      <c r="L317" s="48">
        <v>1.8</v>
      </c>
    </row>
    <row r="318" spans="1:12" ht="14.4" x14ac:dyDescent="0.3">
      <c r="A318" s="25"/>
      <c r="B318" s="16"/>
      <c r="C318" s="11"/>
      <c r="D318" s="7" t="s">
        <v>33</v>
      </c>
      <c r="E318" s="47" t="s">
        <v>50</v>
      </c>
      <c r="F318" s="48">
        <v>20</v>
      </c>
      <c r="G318" s="61">
        <v>1.3</v>
      </c>
      <c r="H318" s="61">
        <v>0.2</v>
      </c>
      <c r="I318" s="62">
        <v>7</v>
      </c>
      <c r="J318" s="48">
        <v>35</v>
      </c>
      <c r="K318" s="49"/>
      <c r="L318" s="48">
        <v>1.02</v>
      </c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660</v>
      </c>
      <c r="G321" s="21">
        <f t="shared" ref="G321:J321" si="184">SUM(G312:G320)</f>
        <v>19.930000000000003</v>
      </c>
      <c r="H321" s="21">
        <f t="shared" si="184"/>
        <v>20.27</v>
      </c>
      <c r="I321" s="21">
        <f t="shared" si="184"/>
        <v>86.975000000000009</v>
      </c>
      <c r="J321" s="21">
        <f t="shared" si="184"/>
        <v>611</v>
      </c>
      <c r="K321" s="27"/>
      <c r="L321" s="21">
        <f t="shared" ref="L321" si="185">SUM(L312:L320)</f>
        <v>79.150000000000006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86">SUM(G322:G325)</f>
        <v>0</v>
      </c>
      <c r="H326" s="21">
        <f t="shared" si="186"/>
        <v>0</v>
      </c>
      <c r="I326" s="21">
        <f t="shared" si="186"/>
        <v>0</v>
      </c>
      <c r="J326" s="21">
        <f t="shared" si="186"/>
        <v>0</v>
      </c>
      <c r="K326" s="27"/>
      <c r="L326" s="21">
        <f t="shared" ref="L326" si="187"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88">SUM(G327:G332)</f>
        <v>0</v>
      </c>
      <c r="H333" s="21">
        <f t="shared" si="188"/>
        <v>0</v>
      </c>
      <c r="I333" s="21">
        <f t="shared" si="188"/>
        <v>0</v>
      </c>
      <c r="J333" s="21">
        <f t="shared" si="188"/>
        <v>0</v>
      </c>
      <c r="K333" s="27"/>
      <c r="L333" s="21">
        <f t="shared" ref="L333" si="189"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0">SUM(G334:G339)</f>
        <v>0</v>
      </c>
      <c r="H340" s="21">
        <f t="shared" si="190"/>
        <v>0</v>
      </c>
      <c r="I340" s="21">
        <f t="shared" si="190"/>
        <v>0</v>
      </c>
      <c r="J340" s="21">
        <f t="shared" si="190"/>
        <v>0</v>
      </c>
      <c r="K340" s="27"/>
      <c r="L340" s="21">
        <f t="shared" ref="L340" si="191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0" t="s">
        <v>4</v>
      </c>
      <c r="D341" s="81"/>
      <c r="E341" s="33"/>
      <c r="F341" s="34">
        <f>F307+F311+F321+F326+F333+F340</f>
        <v>660</v>
      </c>
      <c r="G341" s="34">
        <f t="shared" ref="G341:J341" si="192">G307+G311+G321+G326+G333+G340</f>
        <v>19.930000000000003</v>
      </c>
      <c r="H341" s="34">
        <f t="shared" si="192"/>
        <v>20.27</v>
      </c>
      <c r="I341" s="34">
        <f t="shared" si="192"/>
        <v>86.975000000000009</v>
      </c>
      <c r="J341" s="34">
        <f t="shared" si="192"/>
        <v>611</v>
      </c>
      <c r="K341" s="35"/>
      <c r="L341" s="76">
        <f>L307+L311+L321+L326+L333+L340</f>
        <v>79.150000000000006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4"/>
      <c r="F342" s="45"/>
      <c r="G342" s="45"/>
      <c r="H342" s="45"/>
      <c r="I342" s="45"/>
      <c r="J342" s="45"/>
      <c r="K342" s="46"/>
      <c r="L342" s="45"/>
    </row>
    <row r="343" spans="1:12" ht="14.4" x14ac:dyDescent="0.3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4.4" x14ac:dyDescent="0.3">
      <c r="A344" s="15"/>
      <c r="B344" s="16"/>
      <c r="C344" s="11"/>
      <c r="D344" s="7" t="s">
        <v>22</v>
      </c>
      <c r="E344" s="47"/>
      <c r="F344" s="48"/>
      <c r="G344" s="48"/>
      <c r="H344" s="48"/>
      <c r="I344" s="48"/>
      <c r="J344" s="48"/>
      <c r="K344" s="49"/>
      <c r="L344" s="48"/>
    </row>
    <row r="345" spans="1:12" ht="14.4" x14ac:dyDescent="0.3">
      <c r="A345" s="15"/>
      <c r="B345" s="16"/>
      <c r="C345" s="11"/>
      <c r="D345" s="7" t="s">
        <v>23</v>
      </c>
      <c r="E345" s="47"/>
      <c r="F345" s="48"/>
      <c r="G345" s="48"/>
      <c r="H345" s="48"/>
      <c r="I345" s="48"/>
      <c r="J345" s="48"/>
      <c r="K345" s="49"/>
      <c r="L345" s="48"/>
    </row>
    <row r="346" spans="1:12" ht="14.4" x14ac:dyDescent="0.3">
      <c r="A346" s="15"/>
      <c r="B346" s="16"/>
      <c r="C346" s="11"/>
      <c r="D346" s="7" t="s">
        <v>24</v>
      </c>
      <c r="E346" s="47"/>
      <c r="F346" s="48"/>
      <c r="G346" s="48"/>
      <c r="H346" s="48"/>
      <c r="I346" s="48"/>
      <c r="J346" s="48"/>
      <c r="K346" s="49"/>
      <c r="L346" s="48"/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:J349" si="193">SUM(G342:G348)</f>
        <v>0</v>
      </c>
      <c r="H349" s="21">
        <f t="shared" si="193"/>
        <v>0</v>
      </c>
      <c r="I349" s="21">
        <f t="shared" si="193"/>
        <v>0</v>
      </c>
      <c r="J349" s="21">
        <f t="shared" si="193"/>
        <v>0</v>
      </c>
      <c r="K349" s="27"/>
      <c r="L349" s="21">
        <f t="shared" ref="L349:L391" si="194">SUM(L342:L348)</f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95">SUM(G350:G352)</f>
        <v>0</v>
      </c>
      <c r="H353" s="21">
        <f t="shared" si="195"/>
        <v>0</v>
      </c>
      <c r="I353" s="21">
        <f t="shared" si="195"/>
        <v>0</v>
      </c>
      <c r="J353" s="21">
        <f t="shared" si="195"/>
        <v>0</v>
      </c>
      <c r="K353" s="27"/>
      <c r="L353" s="21">
        <f t="shared" ref="L353" si="196"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 t="s">
        <v>89</v>
      </c>
      <c r="F354" s="48">
        <v>60</v>
      </c>
      <c r="G354" s="55">
        <v>0.66</v>
      </c>
      <c r="H354" s="55">
        <v>0.12</v>
      </c>
      <c r="I354" s="56">
        <v>2.2799999999999998</v>
      </c>
      <c r="J354" s="48">
        <v>14</v>
      </c>
      <c r="K354" s="57" t="s">
        <v>45</v>
      </c>
      <c r="L354" s="48">
        <v>8.01</v>
      </c>
    </row>
    <row r="355" spans="1:12" ht="14.4" x14ac:dyDescent="0.3">
      <c r="A355" s="15"/>
      <c r="B355" s="16"/>
      <c r="C355" s="11"/>
      <c r="D355" s="7" t="s">
        <v>31</v>
      </c>
      <c r="E355" s="47"/>
      <c r="F355" s="48"/>
      <c r="G355" s="48"/>
      <c r="H355" s="48"/>
      <c r="I355" s="48"/>
      <c r="J355" s="48"/>
      <c r="K355" s="49"/>
      <c r="L355" s="48"/>
    </row>
    <row r="356" spans="1:12" ht="14.4" x14ac:dyDescent="0.3">
      <c r="A356" s="15"/>
      <c r="B356" s="16"/>
      <c r="C356" s="11"/>
      <c r="D356" s="7" t="s">
        <v>29</v>
      </c>
      <c r="E356" s="47" t="s">
        <v>74</v>
      </c>
      <c r="F356" s="48" t="s">
        <v>53</v>
      </c>
      <c r="G356" s="55">
        <v>14</v>
      </c>
      <c r="H356" s="55">
        <v>19.5</v>
      </c>
      <c r="I356" s="56">
        <v>42</v>
      </c>
      <c r="J356" s="48">
        <v>400</v>
      </c>
      <c r="K356" s="57" t="s">
        <v>73</v>
      </c>
      <c r="L356" s="48">
        <v>29.91</v>
      </c>
    </row>
    <row r="357" spans="1:12" ht="14.4" x14ac:dyDescent="0.3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4.4" x14ac:dyDescent="0.3">
      <c r="A358" s="15"/>
      <c r="B358" s="16"/>
      <c r="C358" s="11"/>
      <c r="D358" s="7" t="s">
        <v>31</v>
      </c>
      <c r="E358" s="47" t="s">
        <v>66</v>
      </c>
      <c r="F358" s="48" t="s">
        <v>67</v>
      </c>
      <c r="G358" s="55">
        <v>0.2</v>
      </c>
      <c r="H358" s="55">
        <v>0.1</v>
      </c>
      <c r="I358" s="56">
        <v>13.9</v>
      </c>
      <c r="J358" s="56">
        <v>57</v>
      </c>
      <c r="K358" s="57" t="s">
        <v>65</v>
      </c>
      <c r="L358" s="48">
        <v>3.25</v>
      </c>
    </row>
    <row r="359" spans="1:12" ht="15" thickBot="1" x14ac:dyDescent="0.35">
      <c r="A359" s="15"/>
      <c r="B359" s="16"/>
      <c r="C359" s="11"/>
      <c r="D359" s="7" t="s">
        <v>32</v>
      </c>
      <c r="E359" s="47" t="s">
        <v>49</v>
      </c>
      <c r="F359" s="48">
        <v>30</v>
      </c>
      <c r="G359" s="59">
        <v>2.2799999999999998</v>
      </c>
      <c r="H359" s="59">
        <v>0.24</v>
      </c>
      <c r="I359" s="60">
        <v>14.76</v>
      </c>
      <c r="J359" s="48">
        <v>71</v>
      </c>
      <c r="K359" s="49"/>
      <c r="L359" s="48">
        <v>1.8</v>
      </c>
    </row>
    <row r="360" spans="1:12" ht="14.4" x14ac:dyDescent="0.3">
      <c r="A360" s="15"/>
      <c r="B360" s="16"/>
      <c r="C360" s="11"/>
      <c r="D360" s="7" t="s">
        <v>33</v>
      </c>
      <c r="E360" s="47" t="s">
        <v>50</v>
      </c>
      <c r="F360" s="48">
        <v>20</v>
      </c>
      <c r="G360" s="61">
        <v>1.3</v>
      </c>
      <c r="H360" s="61">
        <v>0.2</v>
      </c>
      <c r="I360" s="62">
        <v>7</v>
      </c>
      <c r="J360" s="48">
        <v>35</v>
      </c>
      <c r="K360" s="49"/>
      <c r="L360" s="48">
        <v>1.02</v>
      </c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110</v>
      </c>
      <c r="G363" s="21">
        <f t="shared" ref="G363:J363" si="197">SUM(G354:G362)</f>
        <v>18.440000000000001</v>
      </c>
      <c r="H363" s="21">
        <f t="shared" si="197"/>
        <v>20.16</v>
      </c>
      <c r="I363" s="21">
        <f t="shared" si="197"/>
        <v>79.94</v>
      </c>
      <c r="J363" s="21">
        <f t="shared" si="197"/>
        <v>577</v>
      </c>
      <c r="K363" s="27"/>
      <c r="L363" s="21">
        <f t="shared" ref="L363" si="198">SUM(L354:L362)</f>
        <v>43.99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199">SUM(G364:G367)</f>
        <v>0</v>
      </c>
      <c r="H368" s="21">
        <f t="shared" si="199"/>
        <v>0</v>
      </c>
      <c r="I368" s="21">
        <f t="shared" si="199"/>
        <v>0</v>
      </c>
      <c r="J368" s="21">
        <f t="shared" si="199"/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0">SUM(G369:G374)</f>
        <v>0</v>
      </c>
      <c r="H375" s="21">
        <f t="shared" si="200"/>
        <v>0</v>
      </c>
      <c r="I375" s="21">
        <f t="shared" si="200"/>
        <v>0</v>
      </c>
      <c r="J375" s="21">
        <f t="shared" si="200"/>
        <v>0</v>
      </c>
      <c r="K375" s="27"/>
      <c r="L375" s="21">
        <f t="shared" ref="L375" si="201"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2">SUM(G376:G381)</f>
        <v>0</v>
      </c>
      <c r="H382" s="21">
        <f t="shared" si="202"/>
        <v>0</v>
      </c>
      <c r="I382" s="21">
        <f t="shared" si="202"/>
        <v>0</v>
      </c>
      <c r="J382" s="21">
        <f t="shared" si="202"/>
        <v>0</v>
      </c>
      <c r="K382" s="27"/>
      <c r="L382" s="21">
        <f t="shared" ref="L382" si="203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0" t="s">
        <v>4</v>
      </c>
      <c r="D383" s="81"/>
      <c r="E383" s="33"/>
      <c r="F383" s="34">
        <f>F349+F353+F363+F368+F375+F382</f>
        <v>110</v>
      </c>
      <c r="G383" s="34">
        <f t="shared" ref="G383:J383" si="204">G349+G353+G363+G368+G375+G382</f>
        <v>18.440000000000001</v>
      </c>
      <c r="H383" s="34">
        <f t="shared" si="204"/>
        <v>20.16</v>
      </c>
      <c r="I383" s="34">
        <f t="shared" si="204"/>
        <v>79.94</v>
      </c>
      <c r="J383" s="34">
        <f t="shared" si="204"/>
        <v>577</v>
      </c>
      <c r="K383" s="35"/>
      <c r="L383" s="34">
        <f t="shared" ref="L383" si="205">L349+L353+L363+L368+L375+L382</f>
        <v>43.99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4"/>
      <c r="F384" s="45"/>
      <c r="G384" s="45"/>
      <c r="H384" s="45"/>
      <c r="I384" s="45"/>
      <c r="J384" s="45"/>
      <c r="K384" s="46"/>
      <c r="L384" s="45"/>
    </row>
    <row r="385" spans="1:12" ht="14.4" x14ac:dyDescent="0.3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4.4" x14ac:dyDescent="0.3">
      <c r="A386" s="25"/>
      <c r="B386" s="16"/>
      <c r="C386" s="11"/>
      <c r="D386" s="7" t="s">
        <v>22</v>
      </c>
      <c r="E386" s="47"/>
      <c r="F386" s="48"/>
      <c r="G386" s="48"/>
      <c r="H386" s="48"/>
      <c r="I386" s="48"/>
      <c r="J386" s="48"/>
      <c r="K386" s="49"/>
      <c r="L386" s="48"/>
    </row>
    <row r="387" spans="1:12" ht="14.4" x14ac:dyDescent="0.3">
      <c r="A387" s="25"/>
      <c r="B387" s="16"/>
      <c r="C387" s="11"/>
      <c r="D387" s="7" t="s">
        <v>23</v>
      </c>
      <c r="E387" s="47"/>
      <c r="F387" s="48"/>
      <c r="G387" s="48"/>
      <c r="H387" s="48"/>
      <c r="I387" s="48"/>
      <c r="J387" s="48"/>
      <c r="K387" s="49"/>
      <c r="L387" s="48"/>
    </row>
    <row r="388" spans="1:12" ht="14.4" x14ac:dyDescent="0.3">
      <c r="A388" s="25"/>
      <c r="B388" s="16"/>
      <c r="C388" s="11"/>
      <c r="D388" s="7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4.4" x14ac:dyDescent="0.3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:J391" si="206">SUM(G384:G390)</f>
        <v>0</v>
      </c>
      <c r="H391" s="21">
        <f t="shared" si="206"/>
        <v>0</v>
      </c>
      <c r="I391" s="21">
        <f t="shared" si="206"/>
        <v>0</v>
      </c>
      <c r="J391" s="21">
        <f t="shared" si="206"/>
        <v>0</v>
      </c>
      <c r="K391" s="27"/>
      <c r="L391" s="21">
        <f t="shared" si="194"/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07">SUM(G392:G394)</f>
        <v>0</v>
      </c>
      <c r="H395" s="21">
        <f t="shared" si="207"/>
        <v>0</v>
      </c>
      <c r="I395" s="21">
        <f t="shared" si="207"/>
        <v>0</v>
      </c>
      <c r="J395" s="21">
        <f t="shared" si="207"/>
        <v>0</v>
      </c>
      <c r="K395" s="27"/>
      <c r="L395" s="21">
        <f t="shared" ref="L395" si="208"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 t="s">
        <v>94</v>
      </c>
      <c r="F396" s="48">
        <v>60</v>
      </c>
      <c r="G396" s="55">
        <v>0.93300000000000005</v>
      </c>
      <c r="H396" s="55">
        <v>3.0510000000000002</v>
      </c>
      <c r="I396" s="56">
        <v>5.641</v>
      </c>
      <c r="J396" s="48">
        <v>54</v>
      </c>
      <c r="K396" s="57" t="s">
        <v>95</v>
      </c>
      <c r="L396" s="48">
        <v>2.5</v>
      </c>
    </row>
    <row r="397" spans="1:12" ht="14.4" x14ac:dyDescent="0.3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4.4" x14ac:dyDescent="0.3">
      <c r="A398" s="25"/>
      <c r="B398" s="16"/>
      <c r="C398" s="11"/>
      <c r="D398" s="7" t="s">
        <v>29</v>
      </c>
      <c r="E398" s="47" t="s">
        <v>100</v>
      </c>
      <c r="F398" s="48">
        <v>90</v>
      </c>
      <c r="G398" s="55">
        <v>10.88</v>
      </c>
      <c r="H398" s="55">
        <v>11.8</v>
      </c>
      <c r="I398" s="56">
        <v>6.5</v>
      </c>
      <c r="J398" s="48">
        <v>178</v>
      </c>
      <c r="K398" s="57" t="s">
        <v>61</v>
      </c>
      <c r="L398" s="48">
        <v>32.5</v>
      </c>
    </row>
    <row r="399" spans="1:12" ht="14.4" x14ac:dyDescent="0.3">
      <c r="A399" s="25"/>
      <c r="B399" s="16"/>
      <c r="C399" s="11"/>
      <c r="D399" s="7" t="s">
        <v>30</v>
      </c>
      <c r="E399" s="47" t="s">
        <v>63</v>
      </c>
      <c r="F399" s="48">
        <v>150</v>
      </c>
      <c r="G399" s="55">
        <v>3.282</v>
      </c>
      <c r="H399" s="55">
        <v>4.657</v>
      </c>
      <c r="I399" s="56">
        <v>22.027000000000001</v>
      </c>
      <c r="J399" s="48">
        <v>143</v>
      </c>
      <c r="K399" s="57" t="s">
        <v>62</v>
      </c>
      <c r="L399" s="48">
        <v>8.9499999999999993</v>
      </c>
    </row>
    <row r="400" spans="1:12" ht="14.4" x14ac:dyDescent="0.3">
      <c r="A400" s="25"/>
      <c r="B400" s="16"/>
      <c r="C400" s="11"/>
      <c r="D400" s="7" t="s">
        <v>31</v>
      </c>
      <c r="E400" s="47" t="s">
        <v>57</v>
      </c>
      <c r="F400" s="48" t="s">
        <v>58</v>
      </c>
      <c r="G400" s="55">
        <v>0.2</v>
      </c>
      <c r="H400" s="55">
        <v>0</v>
      </c>
      <c r="I400" s="56">
        <v>13.7</v>
      </c>
      <c r="J400" s="48">
        <v>56</v>
      </c>
      <c r="K400" s="57" t="s">
        <v>108</v>
      </c>
      <c r="L400" s="48">
        <v>1.89</v>
      </c>
    </row>
    <row r="401" spans="1:12" ht="15" thickBot="1" x14ac:dyDescent="0.35">
      <c r="A401" s="25"/>
      <c r="B401" s="16"/>
      <c r="C401" s="11"/>
      <c r="D401" s="7" t="s">
        <v>32</v>
      </c>
      <c r="E401" s="47" t="s">
        <v>49</v>
      </c>
      <c r="F401" s="48">
        <v>30</v>
      </c>
      <c r="G401" s="59">
        <v>2.2799999999999998</v>
      </c>
      <c r="H401" s="59">
        <v>0.24</v>
      </c>
      <c r="I401" s="60">
        <v>14.76</v>
      </c>
      <c r="J401" s="48">
        <v>71</v>
      </c>
      <c r="K401" s="49"/>
      <c r="L401" s="48">
        <v>1.8</v>
      </c>
    </row>
    <row r="402" spans="1:12" ht="14.4" x14ac:dyDescent="0.3">
      <c r="A402" s="25"/>
      <c r="B402" s="16"/>
      <c r="C402" s="11"/>
      <c r="D402" s="7" t="s">
        <v>33</v>
      </c>
      <c r="E402" s="47" t="s">
        <v>50</v>
      </c>
      <c r="F402" s="48">
        <v>20</v>
      </c>
      <c r="G402" s="61">
        <v>1.3</v>
      </c>
      <c r="H402" s="61">
        <v>0.2</v>
      </c>
      <c r="I402" s="62">
        <v>7</v>
      </c>
      <c r="J402" s="48">
        <v>35</v>
      </c>
      <c r="K402" s="49"/>
      <c r="L402" s="48">
        <v>1.02</v>
      </c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350</v>
      </c>
      <c r="G405" s="21">
        <f t="shared" ref="G405:J405" si="209">SUM(G396:G404)</f>
        <v>18.875</v>
      </c>
      <c r="H405" s="21">
        <f t="shared" si="209"/>
        <v>19.948</v>
      </c>
      <c r="I405" s="21">
        <f t="shared" si="209"/>
        <v>69.627999999999986</v>
      </c>
      <c r="J405" s="21">
        <f t="shared" si="209"/>
        <v>537</v>
      </c>
      <c r="K405" s="27"/>
      <c r="L405" s="21">
        <f t="shared" ref="L405" si="210">SUM(L396:L404)</f>
        <v>48.660000000000004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1">SUM(G406:G409)</f>
        <v>0</v>
      </c>
      <c r="H410" s="21">
        <f t="shared" si="211"/>
        <v>0</v>
      </c>
      <c r="I410" s="21">
        <f t="shared" si="211"/>
        <v>0</v>
      </c>
      <c r="J410" s="21">
        <f t="shared" si="211"/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2">SUM(G411:G416)</f>
        <v>0</v>
      </c>
      <c r="H417" s="21">
        <f t="shared" si="212"/>
        <v>0</v>
      </c>
      <c r="I417" s="21">
        <f t="shared" si="212"/>
        <v>0</v>
      </c>
      <c r="J417" s="21">
        <f t="shared" si="212"/>
        <v>0</v>
      </c>
      <c r="K417" s="27"/>
      <c r="L417" s="21">
        <f t="shared" ref="L417" si="213"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4">SUM(G418:G423)</f>
        <v>0</v>
      </c>
      <c r="H424" s="21">
        <f t="shared" si="214"/>
        <v>0</v>
      </c>
      <c r="I424" s="21">
        <f t="shared" si="214"/>
        <v>0</v>
      </c>
      <c r="J424" s="21">
        <f t="shared" si="214"/>
        <v>0</v>
      </c>
      <c r="K424" s="27"/>
      <c r="L424" s="21">
        <f t="shared" ref="L424" si="215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0" t="s">
        <v>4</v>
      </c>
      <c r="D425" s="81"/>
      <c r="E425" s="33"/>
      <c r="F425" s="34">
        <f>F391+F395+F405+F410+F417+F424</f>
        <v>350</v>
      </c>
      <c r="G425" s="34">
        <f t="shared" ref="G425:J425" si="216">G391+G395+G405+G410+G417+G424</f>
        <v>18.875</v>
      </c>
      <c r="H425" s="34">
        <f t="shared" si="216"/>
        <v>19.948</v>
      </c>
      <c r="I425" s="34">
        <f t="shared" si="216"/>
        <v>69.627999999999986</v>
      </c>
      <c r="J425" s="34">
        <f t="shared" si="216"/>
        <v>537</v>
      </c>
      <c r="K425" s="35"/>
      <c r="L425" s="34">
        <f t="shared" ref="L425" si="217">L391+L395+L405+L410+L417+L424</f>
        <v>48.660000000000004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4.4" x14ac:dyDescent="0.3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4.4" x14ac:dyDescent="0.3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4" x14ac:dyDescent="0.3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4" x14ac:dyDescent="0.3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18">SUM(G426:G432)</f>
        <v>0</v>
      </c>
      <c r="H433" s="21">
        <f t="shared" si="218"/>
        <v>0</v>
      </c>
      <c r="I433" s="21">
        <f t="shared" si="218"/>
        <v>0</v>
      </c>
      <c r="J433" s="21">
        <f t="shared" si="218"/>
        <v>0</v>
      </c>
      <c r="K433" s="27"/>
      <c r="L433" s="21">
        <f t="shared" ref="L433:L475" si="219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0">SUM(G434:G436)</f>
        <v>0</v>
      </c>
      <c r="H437" s="21">
        <f t="shared" si="220"/>
        <v>0</v>
      </c>
      <c r="I437" s="21">
        <f t="shared" si="220"/>
        <v>0</v>
      </c>
      <c r="J437" s="21">
        <f t="shared" si="220"/>
        <v>0</v>
      </c>
      <c r="K437" s="27"/>
      <c r="L437" s="21">
        <f t="shared" ref="L437" si="221">SUM(L434:L436)</f>
        <v>0</v>
      </c>
    </row>
    <row r="438" spans="1:12" ht="15" thickBot="1" x14ac:dyDescent="0.3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 t="s">
        <v>109</v>
      </c>
      <c r="F438" s="48">
        <v>60</v>
      </c>
      <c r="G438" s="71">
        <v>0.63200000000000001</v>
      </c>
      <c r="H438" s="71">
        <v>6.0430000000000001</v>
      </c>
      <c r="I438" s="72">
        <v>4.3</v>
      </c>
      <c r="J438" s="48">
        <v>74</v>
      </c>
      <c r="K438" s="73" t="s">
        <v>59</v>
      </c>
      <c r="L438" s="48">
        <v>3.6</v>
      </c>
    </row>
    <row r="439" spans="1:12" ht="14.4" x14ac:dyDescent="0.3">
      <c r="A439" s="25"/>
      <c r="B439" s="16"/>
      <c r="C439" s="11"/>
      <c r="D439" s="7" t="s">
        <v>24</v>
      </c>
      <c r="E439" s="47" t="s">
        <v>84</v>
      </c>
      <c r="F439" s="48">
        <v>100</v>
      </c>
      <c r="G439" s="67">
        <v>0.4</v>
      </c>
      <c r="H439" s="67">
        <v>0.3</v>
      </c>
      <c r="I439" s="68">
        <v>8.1</v>
      </c>
      <c r="J439" s="48">
        <v>40</v>
      </c>
      <c r="K439" s="49" t="s">
        <v>51</v>
      </c>
      <c r="L439" s="48">
        <v>10</v>
      </c>
    </row>
    <row r="440" spans="1:12" ht="14.4" x14ac:dyDescent="0.3">
      <c r="A440" s="25"/>
      <c r="B440" s="16"/>
      <c r="C440" s="11"/>
      <c r="D440" s="7" t="s">
        <v>29</v>
      </c>
      <c r="E440" s="47" t="s">
        <v>110</v>
      </c>
      <c r="F440" s="48" t="s">
        <v>71</v>
      </c>
      <c r="G440" s="55">
        <v>6.7</v>
      </c>
      <c r="H440" s="55">
        <v>7.1</v>
      </c>
      <c r="I440" s="56">
        <v>4</v>
      </c>
      <c r="J440" s="48">
        <v>107</v>
      </c>
      <c r="K440" s="73" t="s">
        <v>46</v>
      </c>
      <c r="L440" s="48">
        <v>29.82</v>
      </c>
    </row>
    <row r="441" spans="1:12" ht="14.4" x14ac:dyDescent="0.3">
      <c r="A441" s="25"/>
      <c r="B441" s="16"/>
      <c r="C441" s="11"/>
      <c r="D441" s="7" t="s">
        <v>30</v>
      </c>
      <c r="E441" s="47" t="s">
        <v>75</v>
      </c>
      <c r="F441" s="48">
        <v>150</v>
      </c>
      <c r="G441" s="55">
        <v>5.6520000000000001</v>
      </c>
      <c r="H441" s="55">
        <v>4.4690000000000003</v>
      </c>
      <c r="I441" s="56">
        <v>28</v>
      </c>
      <c r="J441" s="48">
        <v>175</v>
      </c>
      <c r="K441" s="73" t="s">
        <v>76</v>
      </c>
      <c r="L441" s="48">
        <v>5.79</v>
      </c>
    </row>
    <row r="442" spans="1:12" ht="14.4" x14ac:dyDescent="0.3">
      <c r="A442" s="25"/>
      <c r="B442" s="16"/>
      <c r="C442" s="11"/>
      <c r="D442" s="7" t="s">
        <v>31</v>
      </c>
      <c r="E442" s="58" t="s">
        <v>88</v>
      </c>
      <c r="F442" s="48">
        <v>200</v>
      </c>
      <c r="G442" s="55">
        <v>2.5</v>
      </c>
      <c r="H442" s="55">
        <v>1.8</v>
      </c>
      <c r="I442" s="56">
        <v>20.5</v>
      </c>
      <c r="J442" s="48">
        <v>108</v>
      </c>
      <c r="K442" s="57" t="s">
        <v>54</v>
      </c>
      <c r="L442" s="48">
        <v>10.6</v>
      </c>
    </row>
    <row r="443" spans="1:12" ht="15" thickBot="1" x14ac:dyDescent="0.35">
      <c r="A443" s="25"/>
      <c r="B443" s="16"/>
      <c r="C443" s="11"/>
      <c r="D443" s="7" t="s">
        <v>32</v>
      </c>
      <c r="E443" s="47" t="s">
        <v>49</v>
      </c>
      <c r="F443" s="48">
        <v>30</v>
      </c>
      <c r="G443" s="59">
        <v>2.2799999999999998</v>
      </c>
      <c r="H443" s="59">
        <v>0.24</v>
      </c>
      <c r="I443" s="60">
        <v>14.76</v>
      </c>
      <c r="J443" s="48">
        <v>71</v>
      </c>
      <c r="K443" s="49"/>
      <c r="L443" s="48">
        <v>1.8</v>
      </c>
    </row>
    <row r="444" spans="1:12" ht="14.4" x14ac:dyDescent="0.3">
      <c r="A444" s="25"/>
      <c r="B444" s="16"/>
      <c r="C444" s="11"/>
      <c r="D444" s="7" t="s">
        <v>33</v>
      </c>
      <c r="E444" s="47" t="s">
        <v>50</v>
      </c>
      <c r="F444" s="48">
        <v>20</v>
      </c>
      <c r="G444" s="61">
        <v>1.3</v>
      </c>
      <c r="H444" s="61">
        <v>0.2</v>
      </c>
      <c r="I444" s="62">
        <v>7</v>
      </c>
      <c r="J444" s="48">
        <v>35</v>
      </c>
      <c r="K444" s="49"/>
      <c r="L444" s="48">
        <v>1.02</v>
      </c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560</v>
      </c>
      <c r="G447" s="21">
        <f t="shared" ref="G447:J447" si="222">SUM(G438:G446)</f>
        <v>19.464000000000002</v>
      </c>
      <c r="H447" s="21">
        <f t="shared" si="222"/>
        <v>20.151999999999997</v>
      </c>
      <c r="I447" s="21">
        <f t="shared" si="222"/>
        <v>86.660000000000011</v>
      </c>
      <c r="J447" s="21">
        <f t="shared" si="222"/>
        <v>610</v>
      </c>
      <c r="K447" s="27"/>
      <c r="L447" s="21">
        <f t="shared" ref="L447" si="223">SUM(L438:L446)</f>
        <v>62.63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4">SUM(G448:G451)</f>
        <v>0</v>
      </c>
      <c r="H452" s="21">
        <f t="shared" si="224"/>
        <v>0</v>
      </c>
      <c r="I452" s="21">
        <f t="shared" si="224"/>
        <v>0</v>
      </c>
      <c r="J452" s="21">
        <f t="shared" si="224"/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25">SUM(G453:G458)</f>
        <v>0</v>
      </c>
      <c r="H459" s="21">
        <f t="shared" si="225"/>
        <v>0</v>
      </c>
      <c r="I459" s="21">
        <f t="shared" si="225"/>
        <v>0</v>
      </c>
      <c r="J459" s="21">
        <f t="shared" si="225"/>
        <v>0</v>
      </c>
      <c r="K459" s="27"/>
      <c r="L459" s="21">
        <f t="shared" ref="L459" si="226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27">SUM(G460:G465)</f>
        <v>0</v>
      </c>
      <c r="H466" s="21">
        <f t="shared" si="227"/>
        <v>0</v>
      </c>
      <c r="I466" s="21">
        <f t="shared" si="227"/>
        <v>0</v>
      </c>
      <c r="J466" s="21">
        <f t="shared" si="227"/>
        <v>0</v>
      </c>
      <c r="K466" s="27"/>
      <c r="L466" s="21">
        <f t="shared" ref="L466" si="228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0" t="s">
        <v>4</v>
      </c>
      <c r="D467" s="81"/>
      <c r="E467" s="33"/>
      <c r="F467" s="34">
        <f>F433+F437+F447+F452+F459+F466</f>
        <v>560</v>
      </c>
      <c r="G467" s="34">
        <f t="shared" ref="G467:J467" si="229">G433+G437+G447+G452+G459+G466</f>
        <v>19.464000000000002</v>
      </c>
      <c r="H467" s="34">
        <f t="shared" si="229"/>
        <v>20.151999999999997</v>
      </c>
      <c r="I467" s="34">
        <f t="shared" si="229"/>
        <v>86.660000000000011</v>
      </c>
      <c r="J467" s="34">
        <f t="shared" si="229"/>
        <v>610</v>
      </c>
      <c r="K467" s="35"/>
      <c r="L467" s="34">
        <f t="shared" ref="L467" si="230">L433+L437+L447+L452+L459+L466</f>
        <v>62.63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4.4" x14ac:dyDescent="0.3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4.4" x14ac:dyDescent="0.3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4" x14ac:dyDescent="0.3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4" x14ac:dyDescent="0.3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1">SUM(G468:G474)</f>
        <v>0</v>
      </c>
      <c r="H475" s="21">
        <f t="shared" si="231"/>
        <v>0</v>
      </c>
      <c r="I475" s="21">
        <f t="shared" si="231"/>
        <v>0</v>
      </c>
      <c r="J475" s="21">
        <f t="shared" si="231"/>
        <v>0</v>
      </c>
      <c r="K475" s="27"/>
      <c r="L475" s="21">
        <f t="shared" si="219"/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2">SUM(G476:G478)</f>
        <v>0</v>
      </c>
      <c r="H479" s="21">
        <f t="shared" si="232"/>
        <v>0</v>
      </c>
      <c r="I479" s="21">
        <f t="shared" si="232"/>
        <v>0</v>
      </c>
      <c r="J479" s="21">
        <f t="shared" si="232"/>
        <v>0</v>
      </c>
      <c r="K479" s="27"/>
      <c r="L479" s="21">
        <f t="shared" ref="L479" si="233">SUM(L476:L478)</f>
        <v>0</v>
      </c>
    </row>
    <row r="480" spans="1:12" ht="15" thickBot="1" x14ac:dyDescent="0.3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 t="s">
        <v>112</v>
      </c>
      <c r="F480" s="48">
        <v>60</v>
      </c>
      <c r="G480" s="71">
        <v>0.81899999999999995</v>
      </c>
      <c r="H480" s="71">
        <v>6.0490000000000004</v>
      </c>
      <c r="I480" s="72">
        <v>4.8070000000000004</v>
      </c>
      <c r="J480" s="48">
        <v>77</v>
      </c>
      <c r="K480" s="73" t="s">
        <v>113</v>
      </c>
      <c r="L480" s="48">
        <v>1.92</v>
      </c>
    </row>
    <row r="481" spans="1:12" ht="14.4" x14ac:dyDescent="0.3">
      <c r="A481" s="25"/>
      <c r="B481" s="16"/>
      <c r="C481" s="11"/>
      <c r="D481" s="7" t="s">
        <v>24</v>
      </c>
      <c r="E481" s="47" t="s">
        <v>111</v>
      </c>
      <c r="F481" s="48">
        <v>100</v>
      </c>
      <c r="G481" s="67">
        <v>2.25</v>
      </c>
      <c r="H481" s="67">
        <v>0.75</v>
      </c>
      <c r="I481" s="68">
        <v>31.5</v>
      </c>
      <c r="J481" s="48">
        <v>144</v>
      </c>
      <c r="K481" s="49" t="s">
        <v>51</v>
      </c>
      <c r="L481" s="48">
        <v>25.5</v>
      </c>
    </row>
    <row r="482" spans="1:12" ht="20.399999999999999" x14ac:dyDescent="0.3">
      <c r="A482" s="25"/>
      <c r="B482" s="16"/>
      <c r="C482" s="11"/>
      <c r="D482" s="7" t="s">
        <v>29</v>
      </c>
      <c r="E482" s="78" t="s">
        <v>114</v>
      </c>
      <c r="F482" s="48">
        <v>180</v>
      </c>
      <c r="G482" s="55">
        <v>12.6</v>
      </c>
      <c r="H482" s="55">
        <v>13</v>
      </c>
      <c r="I482" s="56">
        <v>9.1999999999999993</v>
      </c>
      <c r="J482" s="48">
        <v>204</v>
      </c>
      <c r="K482" s="73" t="s">
        <v>77</v>
      </c>
      <c r="L482" s="48">
        <v>41.81</v>
      </c>
    </row>
    <row r="483" spans="1:12" ht="14.4" x14ac:dyDescent="0.3">
      <c r="A483" s="25"/>
      <c r="B483" s="16"/>
      <c r="C483" s="11"/>
      <c r="D483" s="7" t="s">
        <v>30</v>
      </c>
      <c r="E483" s="47"/>
      <c r="F483" s="48"/>
      <c r="G483" s="55"/>
      <c r="H483" s="55"/>
      <c r="I483" s="56"/>
      <c r="J483" s="48"/>
      <c r="K483" s="57"/>
      <c r="L483" s="48"/>
    </row>
    <row r="484" spans="1:12" ht="14.4" x14ac:dyDescent="0.3">
      <c r="A484" s="25"/>
      <c r="B484" s="16"/>
      <c r="C484" s="11"/>
      <c r="D484" s="7" t="s">
        <v>31</v>
      </c>
      <c r="E484" s="47" t="s">
        <v>66</v>
      </c>
      <c r="F484" s="48" t="s">
        <v>58</v>
      </c>
      <c r="G484" s="55">
        <v>0.2</v>
      </c>
      <c r="H484" s="55">
        <v>0.1</v>
      </c>
      <c r="I484" s="56">
        <v>13.9</v>
      </c>
      <c r="J484" s="79">
        <v>57</v>
      </c>
      <c r="K484" s="57" t="s">
        <v>65</v>
      </c>
      <c r="L484" s="48">
        <v>3.25</v>
      </c>
    </row>
    <row r="485" spans="1:12" ht="15" thickBot="1" x14ac:dyDescent="0.35">
      <c r="A485" s="25"/>
      <c r="B485" s="16"/>
      <c r="C485" s="11"/>
      <c r="D485" s="7" t="s">
        <v>32</v>
      </c>
      <c r="E485" s="47" t="s">
        <v>49</v>
      </c>
      <c r="F485" s="48">
        <v>30</v>
      </c>
      <c r="G485" s="59">
        <v>2.2799999999999998</v>
      </c>
      <c r="H485" s="59">
        <v>0.24</v>
      </c>
      <c r="I485" s="60">
        <v>14.76</v>
      </c>
      <c r="J485" s="48">
        <v>71</v>
      </c>
      <c r="K485" s="49"/>
      <c r="L485" s="48">
        <v>1.8</v>
      </c>
    </row>
    <row r="486" spans="1:12" ht="14.4" x14ac:dyDescent="0.3">
      <c r="A486" s="25"/>
      <c r="B486" s="16"/>
      <c r="C486" s="11"/>
      <c r="D486" s="7" t="s">
        <v>33</v>
      </c>
      <c r="E486" s="47" t="s">
        <v>50</v>
      </c>
      <c r="F486" s="48">
        <v>20</v>
      </c>
      <c r="G486" s="61">
        <v>1.3</v>
      </c>
      <c r="H486" s="61">
        <v>0.2</v>
      </c>
      <c r="I486" s="62">
        <v>7</v>
      </c>
      <c r="J486" s="48">
        <v>35</v>
      </c>
      <c r="K486" s="49"/>
      <c r="L486" s="48">
        <v>1.02</v>
      </c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390</v>
      </c>
      <c r="G489" s="21">
        <f t="shared" ref="G489:J489" si="234">SUM(G480:G488)</f>
        <v>19.449000000000002</v>
      </c>
      <c r="H489" s="21">
        <f t="shared" si="234"/>
        <v>20.338999999999999</v>
      </c>
      <c r="I489" s="21">
        <f t="shared" si="234"/>
        <v>81.167000000000002</v>
      </c>
      <c r="J489" s="21">
        <f t="shared" si="234"/>
        <v>588</v>
      </c>
      <c r="K489" s="27"/>
      <c r="L489" s="21">
        <f t="shared" ref="L489" si="235">SUM(L480:L488)</f>
        <v>75.3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36">SUM(G490:G493)</f>
        <v>0</v>
      </c>
      <c r="H494" s="21">
        <f t="shared" si="236"/>
        <v>0</v>
      </c>
      <c r="I494" s="21">
        <f t="shared" si="236"/>
        <v>0</v>
      </c>
      <c r="J494" s="21">
        <f t="shared" si="236"/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37">SUM(G495:G500)</f>
        <v>0</v>
      </c>
      <c r="H501" s="21">
        <f t="shared" si="237"/>
        <v>0</v>
      </c>
      <c r="I501" s="21">
        <f t="shared" si="237"/>
        <v>0</v>
      </c>
      <c r="J501" s="21">
        <f t="shared" si="237"/>
        <v>0</v>
      </c>
      <c r="K501" s="27"/>
      <c r="L501" s="21">
        <f t="shared" ref="L501" si="238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39">SUM(G502:G507)</f>
        <v>0</v>
      </c>
      <c r="H508" s="21">
        <f t="shared" si="239"/>
        <v>0</v>
      </c>
      <c r="I508" s="21">
        <f t="shared" si="239"/>
        <v>0</v>
      </c>
      <c r="J508" s="21">
        <f t="shared" si="239"/>
        <v>0</v>
      </c>
      <c r="K508" s="27"/>
      <c r="L508" s="21">
        <f t="shared" ref="L508" si="240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0" t="s">
        <v>4</v>
      </c>
      <c r="D509" s="81"/>
      <c r="E509" s="33"/>
      <c r="F509" s="34">
        <f>F475+F479+F489+F494+F501+F508</f>
        <v>390</v>
      </c>
      <c r="G509" s="34">
        <f t="shared" ref="G509:J509" si="241">G475+G479+G489+G494+G501+G508</f>
        <v>19.449000000000002</v>
      </c>
      <c r="H509" s="34">
        <f t="shared" si="241"/>
        <v>20.338999999999999</v>
      </c>
      <c r="I509" s="34">
        <f t="shared" si="241"/>
        <v>81.167000000000002</v>
      </c>
      <c r="J509" s="34">
        <f t="shared" si="241"/>
        <v>588</v>
      </c>
      <c r="K509" s="35"/>
      <c r="L509" s="34">
        <f t="shared" ref="L509" si="242">L475+L479+L489+L494+L501+L508</f>
        <v>75.3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4.4" x14ac:dyDescent="0.3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4.4" x14ac:dyDescent="0.3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4" x14ac:dyDescent="0.3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4" x14ac:dyDescent="0.3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43">SUM(G510:G516)</f>
        <v>0</v>
      </c>
      <c r="H517" s="21">
        <f t="shared" si="243"/>
        <v>0</v>
      </c>
      <c r="I517" s="21">
        <f t="shared" si="243"/>
        <v>0</v>
      </c>
      <c r="J517" s="21">
        <f t="shared" si="243"/>
        <v>0</v>
      </c>
      <c r="K517" s="27"/>
      <c r="L517" s="21">
        <f t="shared" ref="L517:L559" si="244"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45">SUM(G518:G520)</f>
        <v>0</v>
      </c>
      <c r="H521" s="21">
        <f t="shared" si="245"/>
        <v>0</v>
      </c>
      <c r="I521" s="21">
        <f t="shared" si="245"/>
        <v>0</v>
      </c>
      <c r="J521" s="21">
        <f t="shared" si="245"/>
        <v>0</v>
      </c>
      <c r="K521" s="27"/>
      <c r="L521" s="21">
        <f t="shared" ref="L521" si="246">SUM(L518:L520)</f>
        <v>0</v>
      </c>
    </row>
    <row r="522" spans="1:12" ht="15" thickBot="1" x14ac:dyDescent="0.3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78" t="s">
        <v>115</v>
      </c>
      <c r="F522" s="48">
        <v>60</v>
      </c>
      <c r="G522" s="55">
        <v>0.85499999999999998</v>
      </c>
      <c r="H522" s="55">
        <v>3.653</v>
      </c>
      <c r="I522" s="56">
        <v>1.85</v>
      </c>
      <c r="J522" s="48">
        <v>43</v>
      </c>
      <c r="K522" s="57">
        <v>56</v>
      </c>
      <c r="L522" s="48">
        <v>6.32</v>
      </c>
    </row>
    <row r="523" spans="1:12" ht="14.4" x14ac:dyDescent="0.3">
      <c r="A523" s="25"/>
      <c r="B523" s="16"/>
      <c r="C523" s="11"/>
      <c r="D523" s="7" t="s">
        <v>24</v>
      </c>
      <c r="E523" s="47"/>
      <c r="F523" s="48"/>
      <c r="G523" s="67"/>
      <c r="H523" s="67"/>
      <c r="I523" s="6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29</v>
      </c>
      <c r="E524" s="78" t="s">
        <v>86</v>
      </c>
      <c r="F524" s="48">
        <v>90</v>
      </c>
      <c r="G524" s="55">
        <v>11</v>
      </c>
      <c r="H524" s="55">
        <v>13.5</v>
      </c>
      <c r="I524" s="56">
        <v>4.7859999999999996</v>
      </c>
      <c r="J524" s="48">
        <v>185</v>
      </c>
      <c r="K524" s="57" t="s">
        <v>46</v>
      </c>
      <c r="L524" s="48">
        <v>39.94</v>
      </c>
    </row>
    <row r="525" spans="1:12" ht="14.4" x14ac:dyDescent="0.3">
      <c r="A525" s="25"/>
      <c r="B525" s="16"/>
      <c r="C525" s="11"/>
      <c r="D525" s="7" t="s">
        <v>30</v>
      </c>
      <c r="E525" s="47" t="s">
        <v>64</v>
      </c>
      <c r="F525" s="48">
        <v>150</v>
      </c>
      <c r="G525" s="55">
        <v>3.67</v>
      </c>
      <c r="H525" s="55">
        <v>4.9000000000000004</v>
      </c>
      <c r="I525" s="56">
        <v>28.3</v>
      </c>
      <c r="J525" s="48">
        <v>172</v>
      </c>
      <c r="K525" s="77" t="s">
        <v>103</v>
      </c>
      <c r="L525" s="48">
        <v>9.34</v>
      </c>
    </row>
    <row r="526" spans="1:12" ht="14.4" x14ac:dyDescent="0.3">
      <c r="A526" s="25"/>
      <c r="B526" s="16"/>
      <c r="C526" s="11"/>
      <c r="D526" s="7" t="s">
        <v>31</v>
      </c>
      <c r="E526" s="47" t="s">
        <v>57</v>
      </c>
      <c r="F526" s="48">
        <v>200</v>
      </c>
      <c r="G526" s="55">
        <v>2.5</v>
      </c>
      <c r="H526" s="55">
        <v>0</v>
      </c>
      <c r="I526" s="56">
        <v>13.7</v>
      </c>
      <c r="J526" s="48">
        <v>56</v>
      </c>
      <c r="K526" s="77" t="s">
        <v>108</v>
      </c>
      <c r="L526" s="48">
        <v>1.89</v>
      </c>
    </row>
    <row r="527" spans="1:12" ht="15" thickBot="1" x14ac:dyDescent="0.35">
      <c r="A527" s="25"/>
      <c r="B527" s="16"/>
      <c r="C527" s="11"/>
      <c r="D527" s="7" t="s">
        <v>32</v>
      </c>
      <c r="E527" s="47" t="s">
        <v>49</v>
      </c>
      <c r="F527" s="48">
        <v>30</v>
      </c>
      <c r="G527" s="59">
        <v>2.2799999999999998</v>
      </c>
      <c r="H527" s="59">
        <v>0.24</v>
      </c>
      <c r="I527" s="60">
        <v>14.76</v>
      </c>
      <c r="J527" s="48">
        <v>71</v>
      </c>
      <c r="K527" s="49"/>
      <c r="L527" s="48">
        <v>1.8</v>
      </c>
    </row>
    <row r="528" spans="1:12" ht="14.4" x14ac:dyDescent="0.3">
      <c r="A528" s="25"/>
      <c r="B528" s="16"/>
      <c r="C528" s="11"/>
      <c r="D528" s="7" t="s">
        <v>33</v>
      </c>
      <c r="E528" s="47" t="s">
        <v>50</v>
      </c>
      <c r="F528" s="48">
        <v>20</v>
      </c>
      <c r="G528" s="61">
        <v>1.3</v>
      </c>
      <c r="H528" s="61">
        <v>0.2</v>
      </c>
      <c r="I528" s="62">
        <v>7</v>
      </c>
      <c r="J528" s="48">
        <v>35</v>
      </c>
      <c r="K528" s="49"/>
      <c r="L528" s="48">
        <v>1.02</v>
      </c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550</v>
      </c>
      <c r="G531" s="21">
        <f t="shared" ref="G531:J531" si="247">SUM(G522:G530)</f>
        <v>21.605</v>
      </c>
      <c r="H531" s="21">
        <f t="shared" si="247"/>
        <v>22.492999999999995</v>
      </c>
      <c r="I531" s="21">
        <f t="shared" si="247"/>
        <v>70.395999999999987</v>
      </c>
      <c r="J531" s="21">
        <f t="shared" si="247"/>
        <v>562</v>
      </c>
      <c r="K531" s="27"/>
      <c r="L531" s="21">
        <f t="shared" ref="L531" si="248">SUM(L522:L530)</f>
        <v>60.309999999999995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49">SUM(G532:G535)</f>
        <v>0</v>
      </c>
      <c r="H536" s="21">
        <f t="shared" si="249"/>
        <v>0</v>
      </c>
      <c r="I536" s="21">
        <f t="shared" si="249"/>
        <v>0</v>
      </c>
      <c r="J536" s="21">
        <f t="shared" si="249"/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0">SUM(G537:G542)</f>
        <v>0</v>
      </c>
      <c r="H543" s="21">
        <f t="shared" si="250"/>
        <v>0</v>
      </c>
      <c r="I543" s="21">
        <f t="shared" si="250"/>
        <v>0</v>
      </c>
      <c r="J543" s="21">
        <f t="shared" si="250"/>
        <v>0</v>
      </c>
      <c r="K543" s="27"/>
      <c r="L543" s="21">
        <f t="shared" ref="L543" si="251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2">SUM(G544:G549)</f>
        <v>0</v>
      </c>
      <c r="H550" s="21">
        <f t="shared" si="252"/>
        <v>0</v>
      </c>
      <c r="I550" s="21">
        <f t="shared" si="252"/>
        <v>0</v>
      </c>
      <c r="J550" s="21">
        <f t="shared" si="252"/>
        <v>0</v>
      </c>
      <c r="K550" s="27"/>
      <c r="L550" s="21">
        <f t="shared" ref="L550" si="253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80" t="s">
        <v>4</v>
      </c>
      <c r="D551" s="81"/>
      <c r="E551" s="33"/>
      <c r="F551" s="34">
        <f>F517+F521+F531+F536+F543+F550</f>
        <v>550</v>
      </c>
      <c r="G551" s="34">
        <f t="shared" ref="G551:J551" si="254">G517+G521+G531+G536+G543+G550</f>
        <v>21.605</v>
      </c>
      <c r="H551" s="34">
        <f t="shared" si="254"/>
        <v>22.492999999999995</v>
      </c>
      <c r="I551" s="34">
        <f t="shared" si="254"/>
        <v>70.395999999999987</v>
      </c>
      <c r="J551" s="34">
        <f t="shared" si="254"/>
        <v>562</v>
      </c>
      <c r="K551" s="35"/>
      <c r="L551" s="34">
        <f t="shared" ref="L551" si="255">L517+L521+L531+L536+L543+L550</f>
        <v>60.309999999999995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56">SUM(G552:G558)</f>
        <v>0</v>
      </c>
      <c r="H559" s="21">
        <f t="shared" si="256"/>
        <v>0</v>
      </c>
      <c r="I559" s="21">
        <f t="shared" si="256"/>
        <v>0</v>
      </c>
      <c r="J559" s="21">
        <f t="shared" si="256"/>
        <v>0</v>
      </c>
      <c r="K559" s="27"/>
      <c r="L559" s="21">
        <f t="shared" si="244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57">SUM(G560:G562)</f>
        <v>0</v>
      </c>
      <c r="H563" s="21">
        <f t="shared" si="257"/>
        <v>0</v>
      </c>
      <c r="I563" s="21">
        <f t="shared" si="257"/>
        <v>0</v>
      </c>
      <c r="J563" s="21">
        <f t="shared" si="257"/>
        <v>0</v>
      </c>
      <c r="K563" s="27"/>
      <c r="L563" s="21">
        <f t="shared" ref="L563" si="258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59">SUM(G564:G572)</f>
        <v>0</v>
      </c>
      <c r="H573" s="21">
        <f t="shared" si="259"/>
        <v>0</v>
      </c>
      <c r="I573" s="21">
        <f t="shared" si="259"/>
        <v>0</v>
      </c>
      <c r="J573" s="21">
        <f t="shared" si="259"/>
        <v>0</v>
      </c>
      <c r="K573" s="27"/>
      <c r="L573" s="21">
        <f t="shared" ref="L573" si="260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1">SUM(G574:G577)</f>
        <v>0</v>
      </c>
      <c r="H578" s="21">
        <f t="shared" si="261"/>
        <v>0</v>
      </c>
      <c r="I578" s="21">
        <f t="shared" si="261"/>
        <v>0</v>
      </c>
      <c r="J578" s="21">
        <f t="shared" si="261"/>
        <v>0</v>
      </c>
      <c r="K578" s="27"/>
      <c r="L578" s="21">
        <f t="shared" ref="L578" si="262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3">SUM(G579:G584)</f>
        <v>0</v>
      </c>
      <c r="H585" s="21">
        <f t="shared" si="263"/>
        <v>0</v>
      </c>
      <c r="I585" s="21">
        <f t="shared" si="263"/>
        <v>0</v>
      </c>
      <c r="J585" s="21">
        <f t="shared" si="263"/>
        <v>0</v>
      </c>
      <c r="K585" s="27"/>
      <c r="L585" s="21">
        <f t="shared" ref="L585" si="264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65">SUM(G586:G591)</f>
        <v>0</v>
      </c>
      <c r="H592" s="21">
        <f t="shared" si="265"/>
        <v>0</v>
      </c>
      <c r="I592" s="21">
        <f t="shared" si="265"/>
        <v>0</v>
      </c>
      <c r="J592" s="21">
        <f t="shared" si="265"/>
        <v>0</v>
      </c>
      <c r="K592" s="27"/>
      <c r="L592" s="21">
        <f t="shared" ref="L592" si="266">SUM(L586:L591)</f>
        <v>0</v>
      </c>
    </row>
    <row r="593" spans="1:12" ht="14.4" customHeight="1" thickBot="1" x14ac:dyDescent="0.3">
      <c r="A593" s="37">
        <f>A552</f>
        <v>2</v>
      </c>
      <c r="B593" s="38">
        <f>B552</f>
        <v>7</v>
      </c>
      <c r="C593" s="80" t="s">
        <v>4</v>
      </c>
      <c r="D593" s="81"/>
      <c r="E593" s="33"/>
      <c r="F593" s="34">
        <f>F559+F563+F573+F578+F585+F592</f>
        <v>0</v>
      </c>
      <c r="G593" s="34">
        <f t="shared" ref="G593:J593" si="267">G559+G563+G573+G578+G585+G592</f>
        <v>0</v>
      </c>
      <c r="H593" s="34">
        <f t="shared" si="267"/>
        <v>0</v>
      </c>
      <c r="I593" s="34">
        <f t="shared" si="267"/>
        <v>0</v>
      </c>
      <c r="J593" s="34">
        <f t="shared" si="267"/>
        <v>0</v>
      </c>
      <c r="K593" s="35"/>
      <c r="L593" s="34">
        <f t="shared" ref="L593" si="268">L559+L563+L573+L578+L585+L592</f>
        <v>0</v>
      </c>
    </row>
    <row r="594" spans="1:12" ht="13.8" thickBot="1" x14ac:dyDescent="0.3">
      <c r="A594" s="29"/>
      <c r="B594" s="30"/>
      <c r="C594" s="88" t="s">
        <v>5</v>
      </c>
      <c r="D594" s="88"/>
      <c r="E594" s="88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454.16666666666669</v>
      </c>
      <c r="G594" s="39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19.533333333333335</v>
      </c>
      <c r="H594" s="39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20.174583333333334</v>
      </c>
      <c r="I594" s="39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80.564499999999995</v>
      </c>
      <c r="J594" s="39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582.33333333333337</v>
      </c>
      <c r="K594" s="39"/>
      <c r="L594" s="39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65.174999999999997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Яхина Земфира</cp:lastModifiedBy>
  <dcterms:created xsi:type="dcterms:W3CDTF">2022-05-16T14:23:56Z</dcterms:created>
  <dcterms:modified xsi:type="dcterms:W3CDTF">2024-09-25T07:23:52Z</dcterms:modified>
</cp:coreProperties>
</file>